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10515" firstSheet="1" activeTab="5"/>
  </bookViews>
  <sheets>
    <sheet name="C" sheetId="1" state="hidden" r:id="rId1"/>
    <sheet name="Model1" sheetId="2" r:id="rId2"/>
    <sheet name="Model 2" sheetId="3" r:id="rId3"/>
    <sheet name="Model 3" sheetId="4" r:id="rId4"/>
    <sheet name="Model 4" sheetId="5" r:id="rId5"/>
    <sheet name="Model 5" sheetId="6" r:id="rId6"/>
  </sheets>
  <definedNames/>
  <calcPr fullCalcOnLoad="1"/>
</workbook>
</file>

<file path=xl/comments6.xml><?xml version="1.0" encoding="utf-8"?>
<comments xmlns="http://schemas.openxmlformats.org/spreadsheetml/2006/main">
  <authors>
    <author> </author>
  </authors>
  <commentList>
    <comment ref="F7" authorId="0">
      <text>
        <r>
          <rPr>
            <b/>
            <sz val="8"/>
            <rFont val="Tahoma"/>
            <family val="0"/>
          </rPr>
          <t>Положительное - попутный ветер,
Отрицательное  - встречный ветер</t>
        </r>
      </text>
    </comment>
    <comment ref="F8" authorId="0">
      <text>
        <r>
          <rPr>
            <b/>
            <sz val="8"/>
            <rFont val="Tahoma"/>
            <family val="0"/>
          </rPr>
          <t xml:space="preserve"> Допустимые значения от 0 до 90 градусов
0 - Чисто встречный или попутный ветер,
90 - Чисто боковой ветер</t>
        </r>
      </text>
    </comment>
    <comment ref="F6" authorId="0">
      <text>
        <r>
          <rPr>
            <b/>
            <sz val="8"/>
            <rFont val="Tahoma"/>
            <family val="0"/>
          </rPr>
          <t>Положительное - вниз по течению, 
Отрицательное - вверх по течению</t>
        </r>
      </text>
    </comment>
    <comment ref="B6" authorId="0">
      <text>
        <r>
          <rPr>
            <b/>
            <sz val="8"/>
            <rFont val="Tahoma"/>
            <family val="0"/>
          </rPr>
          <t>Allowed values:
1x - single;
2x or 2- double or pair;
4x or 4- quad or four;
8+ eight</t>
        </r>
      </text>
    </comment>
  </commentList>
</comments>
</file>

<file path=xl/sharedStrings.xml><?xml version="1.0" encoding="utf-8"?>
<sst xmlns="http://schemas.openxmlformats.org/spreadsheetml/2006/main" count="113" uniqueCount="38">
  <si>
    <t>© 2006 Dr. Valery Kleshnev</t>
  </si>
  <si>
    <t>Min - Max</t>
  </si>
  <si>
    <t>Ct</t>
  </si>
  <si>
    <t>Тренировочные скорости при различном темпе</t>
  </si>
  <si>
    <t>© 2006 Валерий Клешнев</t>
  </si>
  <si>
    <t>основанные на постоянной работе за гребок</t>
  </si>
  <si>
    <t>Можно изменять клетки с серым фоном</t>
  </si>
  <si>
    <t>Гребков в гонке</t>
  </si>
  <si>
    <t>Гоночный Шаг (м)</t>
  </si>
  <si>
    <t>Тренировчный отрезок (м)</t>
  </si>
  <si>
    <t>Темп (1/мин)</t>
  </si>
  <si>
    <t>Тренир. Время</t>
  </si>
  <si>
    <t>Скорость (м/с)</t>
  </si>
  <si>
    <t>Шаг (м)</t>
  </si>
  <si>
    <t>Гребков</t>
  </si>
  <si>
    <t>Гоночный Темп</t>
  </si>
  <si>
    <t>Гоночная Скорость</t>
  </si>
  <si>
    <t>Соревн. Дистанция (м)</t>
  </si>
  <si>
    <t>Соревн. время (м:с.00)</t>
  </si>
  <si>
    <t>Соревн. темп (гр/мин)</t>
  </si>
  <si>
    <t>Соревн. скорость (м/с)</t>
  </si>
  <si>
    <t>% к Соревн.</t>
  </si>
  <si>
    <t>с коррекцией на температуру</t>
  </si>
  <si>
    <t>Температура воды ('C)</t>
  </si>
  <si>
    <t>Разница в скорости (%)</t>
  </si>
  <si>
    <t>с добавленной ЭРЗГ</t>
  </si>
  <si>
    <t>Добавленная ЭРЗГ (%)</t>
  </si>
  <si>
    <t>4x</t>
  </si>
  <si>
    <t>Speed dirfference (%)</t>
  </si>
  <si>
    <t>Тип лодки</t>
  </si>
  <si>
    <t>с температурой воды и добавленной ЭРЗГ</t>
  </si>
  <si>
    <t>Скорости при различном темпе</t>
  </si>
  <si>
    <t>с температурой, добавленной ЭРЗГ, скоростью течения и ветра</t>
  </si>
  <si>
    <t>Скорость течения (+/-м/с)</t>
  </si>
  <si>
    <t>Скорость ветра (+/-м/с)</t>
  </si>
  <si>
    <t>Направление ветра (град)</t>
  </si>
  <si>
    <t>% к Соревн</t>
  </si>
  <si>
    <t>kleval@btinternet.com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</si>
</sst>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.00"/>
    <numFmt numFmtId="165" formatCode="0.0"/>
    <numFmt numFmtId="166" formatCode="0.000000"/>
    <numFmt numFmtId="167" formatCode="0.00000"/>
    <numFmt numFmtId="168" formatCode="0.0000"/>
    <numFmt numFmtId="169" formatCode="0.000"/>
    <numFmt numFmtId="170" formatCode="0.0%"/>
    <numFmt numFmtId="171" formatCode="0.0000E+00"/>
  </numFmts>
  <fonts count="29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u val="single"/>
      <sz val="10"/>
      <color indexed="12"/>
      <name val="Arial"/>
      <family val="0"/>
    </font>
    <font>
      <sz val="8.5"/>
      <name val="Arial"/>
      <family val="2"/>
    </font>
    <font>
      <b/>
      <sz val="10"/>
      <name val="Arial"/>
      <family val="2"/>
    </font>
    <font>
      <sz val="9.25"/>
      <name val="Arial"/>
      <family val="0"/>
    </font>
    <font>
      <sz val="9.5"/>
      <name val="Arial"/>
      <family val="0"/>
    </font>
    <font>
      <b/>
      <sz val="12"/>
      <name val="Arial"/>
      <family val="2"/>
    </font>
    <font>
      <sz val="10.25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sz val="9.75"/>
      <name val="Arial"/>
      <family val="0"/>
    </font>
    <font>
      <sz val="11"/>
      <name val="Arial"/>
      <family val="0"/>
    </font>
    <font>
      <b/>
      <sz val="10.25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sz val="11.25"/>
      <name val="Arial"/>
      <family val="0"/>
    </font>
    <font>
      <b/>
      <sz val="11.75"/>
      <color indexed="48"/>
      <name val="Arial"/>
      <family val="2"/>
    </font>
    <font>
      <sz val="14"/>
      <name val="Arial"/>
      <family val="0"/>
    </font>
    <font>
      <b/>
      <sz val="8"/>
      <name val="Tahoma"/>
      <family val="0"/>
    </font>
    <font>
      <sz val="11.5"/>
      <name val="Arial"/>
      <family val="0"/>
    </font>
    <font>
      <sz val="8.75"/>
      <name val="Arial"/>
      <family val="2"/>
    </font>
    <font>
      <b/>
      <sz val="9.25"/>
      <name val="Arial"/>
      <family val="2"/>
    </font>
    <font>
      <b/>
      <sz val="11.25"/>
      <color indexed="12"/>
      <name val="Arial"/>
      <family val="2"/>
    </font>
    <font>
      <b/>
      <sz val="11.25"/>
      <color indexed="10"/>
      <name val="Arial"/>
      <family val="2"/>
    </font>
    <font>
      <b/>
      <sz val="11.25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Border="1" applyAlignment="1">
      <alignment/>
    </xf>
    <xf numFmtId="0" fontId="5" fillId="2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164" fontId="5" fillId="0" borderId="0" xfId="0" applyNumberFormat="1" applyFont="1" applyAlignment="1">
      <alignment/>
    </xf>
    <xf numFmtId="0" fontId="5" fillId="2" borderId="0" xfId="0" applyFont="1" applyFill="1" applyAlignment="1">
      <alignment/>
    </xf>
    <xf numFmtId="0" fontId="5" fillId="2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wrapText="1"/>
    </xf>
    <xf numFmtId="0" fontId="5" fillId="2" borderId="6" xfId="0" applyFont="1" applyFill="1" applyBorder="1" applyAlignment="1">
      <alignment horizontal="center" wrapText="1"/>
    </xf>
    <xf numFmtId="2" fontId="0" fillId="0" borderId="6" xfId="0" applyNumberFormat="1" applyBorder="1" applyAlignment="1">
      <alignment/>
    </xf>
    <xf numFmtId="164" fontId="5" fillId="2" borderId="6" xfId="0" applyNumberFormat="1" applyFont="1" applyFill="1" applyBorder="1" applyAlignment="1">
      <alignment horizontal="center" wrapText="1"/>
    </xf>
    <xf numFmtId="1" fontId="0" fillId="0" borderId="6" xfId="0" applyNumberFormat="1" applyBorder="1" applyAlignment="1">
      <alignment/>
    </xf>
    <xf numFmtId="165" fontId="5" fillId="2" borderId="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/>
    </xf>
    <xf numFmtId="170" fontId="0" fillId="0" borderId="0" xfId="21" applyNumberFormat="1" applyAlignment="1">
      <alignment horizontal="center"/>
    </xf>
    <xf numFmtId="0" fontId="0" fillId="0" borderId="0" xfId="0" applyAlignment="1">
      <alignment horizontal="center" textRotation="90"/>
    </xf>
    <xf numFmtId="170" fontId="0" fillId="0" borderId="0" xfId="21" applyNumberFormat="1" applyAlignment="1">
      <alignment horizontal="center"/>
    </xf>
    <xf numFmtId="0" fontId="17" fillId="0" borderId="1" xfId="0" applyFont="1" applyBorder="1" applyAlignment="1">
      <alignment horizontal="right"/>
    </xf>
    <xf numFmtId="10" fontId="0" fillId="0" borderId="0" xfId="21" applyNumberFormat="1" applyAlignment="1">
      <alignment/>
    </xf>
    <xf numFmtId="9" fontId="5" fillId="2" borderId="6" xfId="2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5" fillId="2" borderId="7" xfId="0" applyFont="1" applyFill="1" applyBorder="1" applyAlignment="1">
      <alignment horizontal="center" wrapText="1"/>
    </xf>
    <xf numFmtId="0" fontId="0" fillId="0" borderId="6" xfId="0" applyBorder="1" applyAlignment="1">
      <alignment/>
    </xf>
    <xf numFmtId="10" fontId="0" fillId="0" borderId="6" xfId="21" applyNumberFormat="1" applyBorder="1" applyAlignment="1">
      <alignment/>
    </xf>
    <xf numFmtId="10" fontId="0" fillId="0" borderId="6" xfId="21" applyNumberFormat="1" applyBorder="1" applyAlignment="1">
      <alignment/>
    </xf>
    <xf numFmtId="0" fontId="0" fillId="0" borderId="1" xfId="0" applyFont="1" applyBorder="1" applyAlignment="1">
      <alignment horizontal="right"/>
    </xf>
    <xf numFmtId="9" fontId="5" fillId="2" borderId="7" xfId="21" applyFont="1" applyFill="1" applyBorder="1" applyAlignment="1">
      <alignment horizontal="center" wrapText="1"/>
    </xf>
    <xf numFmtId="0" fontId="10" fillId="0" borderId="6" xfId="0" applyFont="1" applyBorder="1" applyAlignment="1">
      <alignment/>
    </xf>
    <xf numFmtId="0" fontId="10" fillId="2" borderId="0" xfId="0" applyFont="1" applyFill="1" applyAlignment="1">
      <alignment/>
    </xf>
    <xf numFmtId="0" fontId="20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5" fillId="0" borderId="6" xfId="0" applyFont="1" applyBorder="1" applyAlignment="1">
      <alignment wrapText="1"/>
    </xf>
    <xf numFmtId="2" fontId="0" fillId="0" borderId="8" xfId="0" applyNumberFormat="1" applyBorder="1" applyAlignment="1">
      <alignment/>
    </xf>
    <xf numFmtId="0" fontId="5" fillId="0" borderId="6" xfId="0" applyFont="1" applyBorder="1" applyAlignment="1">
      <alignment/>
    </xf>
    <xf numFmtId="0" fontId="5" fillId="0" borderId="9" xfId="0" applyFont="1" applyBorder="1" applyAlignment="1">
      <alignment wrapText="1"/>
    </xf>
    <xf numFmtId="10" fontId="0" fillId="0" borderId="8" xfId="21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0" fontId="0" fillId="0" borderId="0" xfId="21" applyNumberFormat="1" applyBorder="1" applyAlignment="1">
      <alignment/>
    </xf>
    <xf numFmtId="0" fontId="5" fillId="0" borderId="6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5" xfId="0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FFFF00"/>
      <rgbColor rgb="00FF0000"/>
      <rgbColor rgb="000000FF"/>
      <rgbColor rgb="0033CC33"/>
      <rgbColor rgb="00CC00CC"/>
      <rgbColor rgb="0000FFFF"/>
      <rgbColor rgb="00CC9900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"/>
          <c:w val="0.9337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Model1!$J$2</c:f>
              <c:strCache>
                <c:ptCount val="1"/>
                <c:pt idx="0">
                  <c:v>Скорость (м/с)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Model1!$H$3:$H$35</c:f>
              <c:numCache/>
            </c:numRef>
          </c:xVal>
          <c:yVal>
            <c:numRef>
              <c:f>Model1!$K$3:$K$35</c:f>
              <c:numCache/>
            </c:numRef>
          </c:yVal>
          <c:smooth val="1"/>
        </c:ser>
        <c:ser>
          <c:idx val="3"/>
          <c:order val="2"/>
          <c:tx>
            <c:strRef>
              <c:f>C!$F$2</c:f>
              <c:strCache>
                <c:ptCount val="1"/>
                <c:pt idx="0">
                  <c:v>Гоночная Скорость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C!$E$3:$E$4</c:f>
              <c:numCache>
                <c:ptCount val="2"/>
                <c:pt idx="0">
                  <c:v>16</c:v>
                </c:pt>
                <c:pt idx="1">
                  <c:v>48</c:v>
                </c:pt>
              </c:numCache>
            </c:numRef>
          </c:xVal>
          <c:yVal>
            <c:numRef>
              <c:f>C!$F$3:$F$4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C!$D$2</c:f>
              <c:strCache>
                <c:ptCount val="1"/>
                <c:pt idx="0">
                  <c:v>Гоночный Темп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C!$D$3:$D$4</c:f>
              <c:numCache>
                <c:ptCount val="2"/>
                <c:pt idx="0">
                  <c:v>36</c:v>
                </c:pt>
                <c:pt idx="1">
                  <c:v>36</c:v>
                </c:pt>
              </c:numCache>
            </c:numRef>
          </c:xVal>
          <c:yVal>
            <c:numRef>
              <c:f>C!$G$3:$G$4</c:f>
              <c:numCache>
                <c:ptCount val="2"/>
                <c:pt idx="0">
                  <c:v>0.7631428283688879</c:v>
                </c:pt>
                <c:pt idx="1">
                  <c:v>1.100642416298209</c:v>
                </c:pt>
              </c:numCache>
            </c:numRef>
          </c:yVal>
          <c:smooth val="1"/>
        </c:ser>
        <c:axId val="49982264"/>
        <c:axId val="47187193"/>
      </c:scatterChart>
      <c:scatterChart>
        <c:scatterStyle val="lineMarker"/>
        <c:varyColors val="0"/>
        <c:ser>
          <c:idx val="1"/>
          <c:order val="1"/>
          <c:tx>
            <c:strRef>
              <c:f>Model1!$L$2</c:f>
              <c:strCache>
                <c:ptCount val="1"/>
                <c:pt idx="0">
                  <c:v>Шаг (м)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Model1!$H$3:$H$35</c:f>
              <c:numCache/>
            </c:numRef>
          </c:xVal>
          <c:yVal>
            <c:numRef>
              <c:f>Model1!$L$3:$L$35</c:f>
              <c:numCache/>
            </c:numRef>
          </c:yVal>
          <c:smooth val="1"/>
        </c:ser>
        <c:axId val="22031554"/>
        <c:axId val="64066259"/>
      </c:scatterChart>
      <c:valAx>
        <c:axId val="49982264"/>
        <c:scaling>
          <c:orientation val="minMax"/>
          <c:min val="1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7187193"/>
        <c:crosses val="autoZero"/>
        <c:crossBetween val="midCat"/>
        <c:dispUnits/>
      </c:valAx>
      <c:valAx>
        <c:axId val="47187193"/>
        <c:scaling>
          <c:orientation val="minMax"/>
          <c:min val="0.7"/>
        </c:scaling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rPr>
                  <a:t>Скорость (%)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6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9982264"/>
        <c:crosses val="autoZero"/>
        <c:crossBetween val="midCat"/>
        <c:dispUnits/>
      </c:valAx>
      <c:valAx>
        <c:axId val="22031554"/>
        <c:scaling>
          <c:orientation val="minMax"/>
        </c:scaling>
        <c:axPos val="b"/>
        <c:delete val="1"/>
        <c:majorTickMark val="in"/>
        <c:minorTickMark val="none"/>
        <c:tickLblPos val="nextTo"/>
        <c:crossAx val="64066259"/>
        <c:crosses val="max"/>
        <c:crossBetween val="midCat"/>
        <c:dispUnits/>
      </c:valAx>
      <c:valAx>
        <c:axId val="64066259"/>
        <c:scaling>
          <c:orientation val="minMax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Шаг (m)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2031554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15"/>
          <c:y val="0.4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"/>
          <c:w val="0.946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'Model 2'!$J$2</c:f>
              <c:strCache>
                <c:ptCount val="1"/>
                <c:pt idx="0">
                  <c:v>Скорость (м/с)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 2'!$H$3:$H$35</c:f>
              <c:numCache/>
            </c:numRef>
          </c:xVal>
          <c:yVal>
            <c:numRef>
              <c:f>'Model 2'!$K$3:$K$35</c:f>
              <c:numCache/>
            </c:numRef>
          </c:yVal>
          <c:smooth val="1"/>
        </c:ser>
        <c:ser>
          <c:idx val="3"/>
          <c:order val="2"/>
          <c:tx>
            <c:strRef>
              <c:f>C!$F$2</c:f>
              <c:strCache>
                <c:ptCount val="1"/>
                <c:pt idx="0">
                  <c:v>Гоночная Скорость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C!$E$3:$E$4</c:f>
              <c:numCache>
                <c:ptCount val="2"/>
                <c:pt idx="0">
                  <c:v>16</c:v>
                </c:pt>
                <c:pt idx="1">
                  <c:v>48</c:v>
                </c:pt>
              </c:numCache>
            </c:numRef>
          </c:xVal>
          <c:yVal>
            <c:numRef>
              <c:f>C!$F$3:$F$4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C!$D$2</c:f>
              <c:strCache>
                <c:ptCount val="1"/>
                <c:pt idx="0">
                  <c:v>Гоночный Темп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C!$D$3:$D$4</c:f>
              <c:numCache>
                <c:ptCount val="2"/>
                <c:pt idx="0">
                  <c:v>36</c:v>
                </c:pt>
                <c:pt idx="1">
                  <c:v>36</c:v>
                </c:pt>
              </c:numCache>
            </c:numRef>
          </c:xVal>
          <c:yVal>
            <c:numRef>
              <c:f>C!$G$3:$G$4</c:f>
              <c:numCache>
                <c:ptCount val="2"/>
                <c:pt idx="0">
                  <c:v>0.7631428283688879</c:v>
                </c:pt>
                <c:pt idx="1">
                  <c:v>1.100642416298209</c:v>
                </c:pt>
              </c:numCache>
            </c:numRef>
          </c:yVal>
          <c:smooth val="1"/>
        </c:ser>
        <c:axId val="39725420"/>
        <c:axId val="21984461"/>
      </c:scatterChart>
      <c:scatterChart>
        <c:scatterStyle val="lineMarker"/>
        <c:varyColors val="0"/>
        <c:ser>
          <c:idx val="1"/>
          <c:order val="1"/>
          <c:tx>
            <c:strRef>
              <c:f>'Model 2'!$L$2</c:f>
              <c:strCache>
                <c:ptCount val="1"/>
                <c:pt idx="0">
                  <c:v>Шаг (м)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 2'!$H$3:$H$35</c:f>
              <c:numCache/>
            </c:numRef>
          </c:xVal>
          <c:yVal>
            <c:numRef>
              <c:f>'Model 2'!$L$3:$L$35</c:f>
              <c:numCache/>
            </c:numRef>
          </c:yVal>
          <c:smooth val="1"/>
        </c:ser>
        <c:axId val="63642422"/>
        <c:axId val="35910887"/>
      </c:scatterChart>
      <c:valAx>
        <c:axId val="39725420"/>
        <c:scaling>
          <c:orientation val="minMax"/>
          <c:min val="1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1984461"/>
        <c:crosses val="autoZero"/>
        <c:crossBetween val="midCat"/>
        <c:dispUnits/>
      </c:valAx>
      <c:valAx>
        <c:axId val="21984461"/>
        <c:scaling>
          <c:orientation val="minMax"/>
          <c:min val="0.7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9725420"/>
        <c:crosses val="autoZero"/>
        <c:crossBetween val="midCat"/>
        <c:dispUnits/>
      </c:valAx>
      <c:valAx>
        <c:axId val="63642422"/>
        <c:scaling>
          <c:orientation val="minMax"/>
        </c:scaling>
        <c:axPos val="b"/>
        <c:delete val="1"/>
        <c:majorTickMark val="in"/>
        <c:minorTickMark val="none"/>
        <c:tickLblPos val="nextTo"/>
        <c:crossAx val="35910887"/>
        <c:crosses val="max"/>
        <c:crossBetween val="midCat"/>
        <c:dispUnits/>
      </c:valAx>
      <c:valAx>
        <c:axId val="35910887"/>
        <c:scaling>
          <c:orientation val="minMax"/>
          <c:min val="6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3642422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"/>
          <c:y val="0.4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"/>
          <c:w val="0.949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'Model 3'!$J$2</c:f>
              <c:strCache>
                <c:ptCount val="1"/>
                <c:pt idx="0">
                  <c:v>Скорость (м/с)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 3'!$H$3:$H$35</c:f>
              <c:numCache/>
            </c:numRef>
          </c:xVal>
          <c:yVal>
            <c:numRef>
              <c:f>'Model 3'!$K$3:$K$35</c:f>
              <c:numCache/>
            </c:numRef>
          </c:yVal>
          <c:smooth val="1"/>
        </c:ser>
        <c:ser>
          <c:idx val="3"/>
          <c:order val="2"/>
          <c:tx>
            <c:strRef>
              <c:f>C!$F$2</c:f>
              <c:strCache>
                <c:ptCount val="1"/>
                <c:pt idx="0">
                  <c:v>Гоночная Скорость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C!$E$3:$E$4</c:f>
              <c:numCache>
                <c:ptCount val="2"/>
                <c:pt idx="0">
                  <c:v>16</c:v>
                </c:pt>
                <c:pt idx="1">
                  <c:v>48</c:v>
                </c:pt>
              </c:numCache>
            </c:numRef>
          </c:xVal>
          <c:yVal>
            <c:numRef>
              <c:f>C!$F$3:$F$4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C!$D$2</c:f>
              <c:strCache>
                <c:ptCount val="1"/>
                <c:pt idx="0">
                  <c:v>Гоночный Темп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C!$D$3:$D$4</c:f>
              <c:numCache>
                <c:ptCount val="2"/>
                <c:pt idx="0">
                  <c:v>36</c:v>
                </c:pt>
                <c:pt idx="1">
                  <c:v>36</c:v>
                </c:pt>
              </c:numCache>
            </c:numRef>
          </c:xVal>
          <c:yVal>
            <c:numRef>
              <c:f>C!$G$3:$G$4</c:f>
              <c:numCache>
                <c:ptCount val="2"/>
                <c:pt idx="0">
                  <c:v>0.7631428283688879</c:v>
                </c:pt>
                <c:pt idx="1">
                  <c:v>1.100642416298209</c:v>
                </c:pt>
              </c:numCache>
            </c:numRef>
          </c:yVal>
          <c:smooth val="1"/>
        </c:ser>
        <c:axId val="54762528"/>
        <c:axId val="23100705"/>
      </c:scatterChart>
      <c:scatterChart>
        <c:scatterStyle val="lineMarker"/>
        <c:varyColors val="0"/>
        <c:ser>
          <c:idx val="1"/>
          <c:order val="1"/>
          <c:tx>
            <c:strRef>
              <c:f>'Model 3'!$L$2</c:f>
              <c:strCache>
                <c:ptCount val="1"/>
                <c:pt idx="0">
                  <c:v>Шаг (м)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 3'!$H$3:$H$35</c:f>
              <c:numCache/>
            </c:numRef>
          </c:xVal>
          <c:yVal>
            <c:numRef>
              <c:f>'Model 3'!$L$3:$L$35</c:f>
              <c:numCache/>
            </c:numRef>
          </c:yVal>
          <c:smooth val="1"/>
        </c:ser>
        <c:axId val="6579754"/>
        <c:axId val="59217787"/>
      </c:scatterChart>
      <c:valAx>
        <c:axId val="54762528"/>
        <c:scaling>
          <c:orientation val="minMax"/>
          <c:min val="1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100705"/>
        <c:crosses val="autoZero"/>
        <c:crossBetween val="midCat"/>
        <c:dispUnits/>
      </c:valAx>
      <c:valAx>
        <c:axId val="23100705"/>
        <c:scaling>
          <c:orientation val="minMax"/>
          <c:min val="0.7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4762528"/>
        <c:crosses val="autoZero"/>
        <c:crossBetween val="midCat"/>
        <c:dispUnits/>
      </c:valAx>
      <c:valAx>
        <c:axId val="6579754"/>
        <c:scaling>
          <c:orientation val="minMax"/>
        </c:scaling>
        <c:axPos val="b"/>
        <c:delete val="1"/>
        <c:majorTickMark val="in"/>
        <c:minorTickMark val="none"/>
        <c:tickLblPos val="nextTo"/>
        <c:crossAx val="59217787"/>
        <c:crosses val="max"/>
        <c:crossBetween val="midCat"/>
        <c:dispUnits/>
      </c:valAx>
      <c:valAx>
        <c:axId val="59217787"/>
        <c:scaling>
          <c:orientation val="minMax"/>
          <c:min val="6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579754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525"/>
          <c:y val="0.02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'Model 4'!$J$2</c:f>
              <c:strCache>
                <c:ptCount val="1"/>
                <c:pt idx="0">
                  <c:v>Скорость (м/с)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 4'!$H$3:$H$35</c:f>
              <c:numCache/>
            </c:numRef>
          </c:xVal>
          <c:yVal>
            <c:numRef>
              <c:f>'Model 4'!$K$3:$K$35</c:f>
              <c:numCache/>
            </c:numRef>
          </c:yVal>
          <c:smooth val="1"/>
        </c:ser>
        <c:ser>
          <c:idx val="3"/>
          <c:order val="2"/>
          <c:tx>
            <c:strRef>
              <c:f>C!$F$2</c:f>
              <c:strCache>
                <c:ptCount val="1"/>
                <c:pt idx="0">
                  <c:v>Гоночная Скорость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C!$E$3:$E$4</c:f>
              <c:numCache>
                <c:ptCount val="2"/>
                <c:pt idx="0">
                  <c:v>16</c:v>
                </c:pt>
                <c:pt idx="1">
                  <c:v>48</c:v>
                </c:pt>
              </c:numCache>
            </c:numRef>
          </c:xVal>
          <c:yVal>
            <c:numRef>
              <c:f>C!$F$3:$F$4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C!$D$2</c:f>
              <c:strCache>
                <c:ptCount val="1"/>
                <c:pt idx="0">
                  <c:v>Гоночный Темп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C!$D$3:$D$4</c:f>
              <c:numCache>
                <c:ptCount val="2"/>
                <c:pt idx="0">
                  <c:v>36</c:v>
                </c:pt>
                <c:pt idx="1">
                  <c:v>36</c:v>
                </c:pt>
              </c:numCache>
            </c:numRef>
          </c:xVal>
          <c:yVal>
            <c:numRef>
              <c:f>C!$G$3:$G$4</c:f>
              <c:numCache>
                <c:ptCount val="2"/>
                <c:pt idx="0">
                  <c:v>0.7631428283688879</c:v>
                </c:pt>
                <c:pt idx="1">
                  <c:v>1.100642416298209</c:v>
                </c:pt>
              </c:numCache>
            </c:numRef>
          </c:yVal>
          <c:smooth val="1"/>
        </c:ser>
        <c:axId val="63198036"/>
        <c:axId val="31911413"/>
      </c:scatterChart>
      <c:scatterChart>
        <c:scatterStyle val="lineMarker"/>
        <c:varyColors val="0"/>
        <c:ser>
          <c:idx val="1"/>
          <c:order val="1"/>
          <c:tx>
            <c:strRef>
              <c:f>'Model 4'!$L$2</c:f>
              <c:strCache>
                <c:ptCount val="1"/>
                <c:pt idx="0">
                  <c:v>Шаг (м)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 4'!$H$3:$H$35</c:f>
              <c:numCache/>
            </c:numRef>
          </c:xVal>
          <c:yVal>
            <c:numRef>
              <c:f>'Model 4'!$L$3:$L$35</c:f>
              <c:numCache/>
            </c:numRef>
          </c:yVal>
          <c:smooth val="1"/>
        </c:ser>
        <c:axId val="18767262"/>
        <c:axId val="34687631"/>
      </c:scatterChart>
      <c:valAx>
        <c:axId val="63198036"/>
        <c:scaling>
          <c:orientation val="minMax"/>
          <c:min val="1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1911413"/>
        <c:crosses val="autoZero"/>
        <c:crossBetween val="midCat"/>
        <c:dispUnits/>
      </c:valAx>
      <c:valAx>
        <c:axId val="31911413"/>
        <c:scaling>
          <c:orientation val="minMax"/>
          <c:min val="0.7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3198036"/>
        <c:crosses val="autoZero"/>
        <c:crossBetween val="midCat"/>
        <c:dispUnits/>
      </c:valAx>
      <c:valAx>
        <c:axId val="18767262"/>
        <c:scaling>
          <c:orientation val="minMax"/>
        </c:scaling>
        <c:axPos val="b"/>
        <c:delete val="1"/>
        <c:majorTickMark val="in"/>
        <c:minorTickMark val="none"/>
        <c:tickLblPos val="nextTo"/>
        <c:crossAx val="34687631"/>
        <c:crosses val="max"/>
        <c:crossBetween val="midCat"/>
        <c:dispUnits/>
      </c:valAx>
      <c:valAx>
        <c:axId val="34687631"/>
        <c:scaling>
          <c:orientation val="minMax"/>
          <c:min val="6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8767262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"/>
          <c:y val="0.42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"/>
          <c:w val="0.9507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'Model 5'!$J$2</c:f>
              <c:strCache>
                <c:ptCount val="1"/>
                <c:pt idx="0">
                  <c:v>Скорость (м/с)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 5'!$H$3:$H$34</c:f>
              <c:numCache/>
            </c:numRef>
          </c:xVal>
          <c:yVal>
            <c:numRef>
              <c:f>'Model 5'!$K$3:$K$34</c:f>
              <c:numCache/>
            </c:numRef>
          </c:yVal>
          <c:smooth val="1"/>
        </c:ser>
        <c:ser>
          <c:idx val="3"/>
          <c:order val="2"/>
          <c:tx>
            <c:strRef>
              <c:f>C!$F$2</c:f>
              <c:strCache>
                <c:ptCount val="1"/>
                <c:pt idx="0">
                  <c:v>Гоночная Скорость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C!$E$3:$E$4</c:f>
              <c:numCache>
                <c:ptCount val="2"/>
                <c:pt idx="0">
                  <c:v>16</c:v>
                </c:pt>
                <c:pt idx="1">
                  <c:v>48</c:v>
                </c:pt>
              </c:numCache>
            </c:numRef>
          </c:xVal>
          <c:yVal>
            <c:numRef>
              <c:f>C!$F$3:$F$4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C!$D$2</c:f>
              <c:strCache>
                <c:ptCount val="1"/>
                <c:pt idx="0">
                  <c:v>Гоночный Темп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C!$D$3:$D$4</c:f>
              <c:numCache>
                <c:ptCount val="2"/>
                <c:pt idx="0">
                  <c:v>36</c:v>
                </c:pt>
                <c:pt idx="1">
                  <c:v>36</c:v>
                </c:pt>
              </c:numCache>
            </c:numRef>
          </c:xVal>
          <c:yVal>
            <c:numRef>
              <c:f>C!$G$3:$G$4</c:f>
              <c:numCache>
                <c:ptCount val="2"/>
                <c:pt idx="0">
                  <c:v>0.7631428283688879</c:v>
                </c:pt>
                <c:pt idx="1">
                  <c:v>1.100642416298209</c:v>
                </c:pt>
              </c:numCache>
            </c:numRef>
          </c:yVal>
          <c:smooth val="1"/>
        </c:ser>
        <c:axId val="43753224"/>
        <c:axId val="58234697"/>
      </c:scatterChart>
      <c:scatterChart>
        <c:scatterStyle val="lineMarker"/>
        <c:varyColors val="0"/>
        <c:ser>
          <c:idx val="1"/>
          <c:order val="1"/>
          <c:tx>
            <c:strRef>
              <c:f>'Model 5'!$L$2</c:f>
              <c:strCache>
                <c:ptCount val="1"/>
                <c:pt idx="0">
                  <c:v>Шаг (м)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 5'!$H$3:$H$34</c:f>
              <c:numCache/>
            </c:numRef>
          </c:xVal>
          <c:yVal>
            <c:numRef>
              <c:f>'Model 5'!$L$3:$L$34</c:f>
              <c:numCache/>
            </c:numRef>
          </c:yVal>
          <c:smooth val="1"/>
        </c:ser>
        <c:axId val="54350226"/>
        <c:axId val="19389987"/>
      </c:scatterChart>
      <c:valAx>
        <c:axId val="43753224"/>
        <c:scaling>
          <c:orientation val="minMax"/>
          <c:min val="1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8234697"/>
        <c:crosses val="autoZero"/>
        <c:crossBetween val="midCat"/>
        <c:dispUnits/>
      </c:valAx>
      <c:valAx>
        <c:axId val="58234697"/>
        <c:scaling>
          <c:orientation val="minMax"/>
          <c:min val="0.7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9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3753224"/>
        <c:crosses val="autoZero"/>
        <c:crossBetween val="midCat"/>
        <c:dispUnits/>
      </c:valAx>
      <c:valAx>
        <c:axId val="54350226"/>
        <c:scaling>
          <c:orientation val="minMax"/>
        </c:scaling>
        <c:axPos val="b"/>
        <c:delete val="1"/>
        <c:majorTickMark val="in"/>
        <c:minorTickMark val="none"/>
        <c:tickLblPos val="nextTo"/>
        <c:crossAx val="19389987"/>
        <c:crosses val="max"/>
        <c:crossBetween val="midCat"/>
        <c:dispUnits/>
      </c:valAx>
      <c:valAx>
        <c:axId val="19389987"/>
        <c:scaling>
          <c:orientation val="minMax"/>
          <c:min val="6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9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4350226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125"/>
          <c:y val="0.5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0.4905</cdr:x>
      <cdr:y>0.8715</cdr:y>
    </cdr:from>
    <cdr:to>
      <cdr:x>0.66425</cdr:x>
      <cdr:y>0.92425</cdr:y>
    </cdr:to>
    <cdr:sp>
      <cdr:nvSpPr>
        <cdr:cNvPr id="1" name="TextBox 3"/>
        <cdr:cNvSpPr txBox="1">
          <a:spLocks noChangeArrowheads="1"/>
        </cdr:cNvSpPr>
      </cdr:nvSpPr>
      <cdr:spPr>
        <a:xfrm>
          <a:off x="2733675" y="4086225"/>
          <a:ext cx="971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Rate (1/min)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7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2190750"/>
        <a:ext cx="62579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1571625"/>
        <a:ext cx="55911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0.65075</cdr:y>
    </cdr:from>
    <cdr:to>
      <cdr:x>0.0435</cdr:x>
      <cdr:y>0.89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048000"/>
          <a:ext cx="257175" cy="1123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Скорость (%)</a:t>
          </a:r>
        </a:p>
      </cdr:txBody>
    </cdr:sp>
  </cdr:relSizeAnchor>
  <cdr:relSizeAnchor xmlns:cdr="http://schemas.openxmlformats.org/drawingml/2006/chartDrawing">
    <cdr:from>
      <cdr:x>0.95575</cdr:x>
      <cdr:y>0.6345</cdr:y>
    </cdr:from>
    <cdr:to>
      <cdr:x>0.99925</cdr:x>
      <cdr:y>0.7765</cdr:y>
    </cdr:to>
    <cdr:sp>
      <cdr:nvSpPr>
        <cdr:cNvPr id="2" name="TextBox 2"/>
        <cdr:cNvSpPr txBox="1">
          <a:spLocks noChangeArrowheads="1"/>
        </cdr:cNvSpPr>
      </cdr:nvSpPr>
      <cdr:spPr>
        <a:xfrm>
          <a:off x="5638800" y="2971800"/>
          <a:ext cx="25717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Шаг (m)</a:t>
          </a:r>
        </a:p>
      </cdr:txBody>
    </cdr:sp>
  </cdr:relSizeAnchor>
  <cdr:relSizeAnchor xmlns:cdr="http://schemas.openxmlformats.org/drawingml/2006/chartDrawing">
    <cdr:from>
      <cdr:x>0.47925</cdr:x>
      <cdr:y>0.863</cdr:y>
    </cdr:from>
    <cdr:to>
      <cdr:x>0.64375</cdr:x>
      <cdr:y>0.91575</cdr:y>
    </cdr:to>
    <cdr:sp>
      <cdr:nvSpPr>
        <cdr:cNvPr id="3" name="TextBox 3"/>
        <cdr:cNvSpPr txBox="1">
          <a:spLocks noChangeArrowheads="1"/>
        </cdr:cNvSpPr>
      </cdr:nvSpPr>
      <cdr:spPr>
        <a:xfrm>
          <a:off x="2828925" y="4048125"/>
          <a:ext cx="971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Rate (1/min)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1381125"/>
        <a:ext cx="59055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0.6425</cdr:y>
    </cdr:from>
    <cdr:to>
      <cdr:x>0.0435</cdr:x>
      <cdr:y>0.88175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009900"/>
          <a:ext cx="257175" cy="1123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Скорость (%)</a:t>
          </a:r>
        </a:p>
      </cdr:txBody>
    </cdr:sp>
  </cdr:relSizeAnchor>
  <cdr:relSizeAnchor xmlns:cdr="http://schemas.openxmlformats.org/drawingml/2006/chartDrawing">
    <cdr:from>
      <cdr:x>0.956</cdr:x>
      <cdr:y>0.66075</cdr:y>
    </cdr:from>
    <cdr:to>
      <cdr:x>0.9995</cdr:x>
      <cdr:y>0.80275</cdr:y>
    </cdr:to>
    <cdr:sp>
      <cdr:nvSpPr>
        <cdr:cNvPr id="2" name="TextBox 2"/>
        <cdr:cNvSpPr txBox="1">
          <a:spLocks noChangeArrowheads="1"/>
        </cdr:cNvSpPr>
      </cdr:nvSpPr>
      <cdr:spPr>
        <a:xfrm>
          <a:off x="5657850" y="3095625"/>
          <a:ext cx="25717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Шаг (m)</a:t>
          </a:r>
        </a:p>
      </cdr:txBody>
    </cdr:sp>
  </cdr:relSizeAnchor>
  <cdr:relSizeAnchor xmlns:cdr="http://schemas.openxmlformats.org/drawingml/2006/chartDrawing">
    <cdr:from>
      <cdr:x>0.47975</cdr:x>
      <cdr:y>0.863</cdr:y>
    </cdr:from>
    <cdr:to>
      <cdr:x>0.64375</cdr:x>
      <cdr:y>0.91575</cdr:y>
    </cdr:to>
    <cdr:sp>
      <cdr:nvSpPr>
        <cdr:cNvPr id="3" name="TextBox 3"/>
        <cdr:cNvSpPr txBox="1">
          <a:spLocks noChangeArrowheads="1"/>
        </cdr:cNvSpPr>
      </cdr:nvSpPr>
      <cdr:spPr>
        <a:xfrm>
          <a:off x="2838450" y="4048125"/>
          <a:ext cx="971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Rate (1/min)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1409700"/>
        <a:ext cx="59245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0.618</cdr:y>
    </cdr:from>
    <cdr:to>
      <cdr:x>0.04225</cdr:x>
      <cdr:y>0.85725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895600"/>
          <a:ext cx="257175" cy="1123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Скорость (%)</a:t>
          </a:r>
        </a:p>
      </cdr:txBody>
    </cdr:sp>
  </cdr:relSizeAnchor>
  <cdr:relSizeAnchor xmlns:cdr="http://schemas.openxmlformats.org/drawingml/2006/chartDrawing">
    <cdr:from>
      <cdr:x>0.95725</cdr:x>
      <cdr:y>0.618</cdr:y>
    </cdr:from>
    <cdr:to>
      <cdr:x>0.9995</cdr:x>
      <cdr:y>0.76</cdr:y>
    </cdr:to>
    <cdr:sp>
      <cdr:nvSpPr>
        <cdr:cNvPr id="2" name="TextBox 2"/>
        <cdr:cNvSpPr txBox="1">
          <a:spLocks noChangeArrowheads="1"/>
        </cdr:cNvSpPr>
      </cdr:nvSpPr>
      <cdr:spPr>
        <a:xfrm>
          <a:off x="5819775" y="2895600"/>
          <a:ext cx="25717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Шаг (m)</a:t>
          </a:r>
        </a:p>
      </cdr:txBody>
    </cdr:sp>
  </cdr:relSizeAnchor>
  <cdr:relSizeAnchor xmlns:cdr="http://schemas.openxmlformats.org/drawingml/2006/chartDrawing">
    <cdr:from>
      <cdr:x>0.4795</cdr:x>
      <cdr:y>0.865</cdr:y>
    </cdr:from>
    <cdr:to>
      <cdr:x>0.6375</cdr:x>
      <cdr:y>0.91775</cdr:y>
    </cdr:to>
    <cdr:sp>
      <cdr:nvSpPr>
        <cdr:cNvPr id="3" name="TextBox 3"/>
        <cdr:cNvSpPr txBox="1">
          <a:spLocks noChangeArrowheads="1"/>
        </cdr:cNvSpPr>
      </cdr:nvSpPr>
      <cdr:spPr>
        <a:xfrm>
          <a:off x="2914650" y="4057650"/>
          <a:ext cx="962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Rate (1/min)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1381125"/>
        <a:ext cx="60864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0.61475</cdr:y>
    </cdr:from>
    <cdr:to>
      <cdr:x>0.041</cdr:x>
      <cdr:y>0.81825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581275"/>
          <a:ext cx="257175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125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Speed (%)</a:t>
          </a:r>
        </a:p>
      </cdr:txBody>
    </cdr:sp>
  </cdr:relSizeAnchor>
  <cdr:relSizeAnchor xmlns:cdr="http://schemas.openxmlformats.org/drawingml/2006/chartDrawing">
    <cdr:from>
      <cdr:x>0.96025</cdr:x>
      <cdr:y>0.61475</cdr:y>
    </cdr:from>
    <cdr:to>
      <cdr:x>1</cdr:x>
      <cdr:y>0.78</cdr:y>
    </cdr:to>
    <cdr:sp>
      <cdr:nvSpPr>
        <cdr:cNvPr id="2" name="TextBox 2"/>
        <cdr:cNvSpPr txBox="1">
          <a:spLocks noChangeArrowheads="1"/>
        </cdr:cNvSpPr>
      </cdr:nvSpPr>
      <cdr:spPr>
        <a:xfrm>
          <a:off x="6000750" y="2581275"/>
          <a:ext cx="25717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125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DPS (m)</a:t>
          </a:r>
        </a:p>
      </cdr:txBody>
    </cdr:sp>
  </cdr:relSizeAnchor>
  <cdr:relSizeAnchor xmlns:cdr="http://schemas.openxmlformats.org/drawingml/2006/chartDrawing">
    <cdr:from>
      <cdr:x>0.477</cdr:x>
      <cdr:y>0.86025</cdr:y>
    </cdr:from>
    <cdr:to>
      <cdr:x>0.63075</cdr:x>
      <cdr:y>0.92125</cdr:y>
    </cdr:to>
    <cdr:sp>
      <cdr:nvSpPr>
        <cdr:cNvPr id="3" name="TextBox 3"/>
        <cdr:cNvSpPr txBox="1">
          <a:spLocks noChangeArrowheads="1"/>
        </cdr:cNvSpPr>
      </cdr:nvSpPr>
      <cdr:spPr>
        <a:xfrm>
          <a:off x="2981325" y="3619500"/>
          <a:ext cx="9620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Rate (1/min)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leval@btinternet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leval@btinternet.com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leval@btinternet.com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leval@btinternet.com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leval@btinternet.com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0.x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"/>
  <sheetViews>
    <sheetView workbookViewId="0" topLeftCell="A1">
      <selection activeCell="F3" sqref="F3"/>
    </sheetView>
  </sheetViews>
  <sheetFormatPr defaultColWidth="9.140625" defaultRowHeight="12.75"/>
  <cols>
    <col min="1" max="1" width="9.140625" style="3" customWidth="1"/>
    <col min="2" max="16384" width="6.7109375" style="3" customWidth="1"/>
  </cols>
  <sheetData>
    <row r="2" spans="4:7" s="25" customFormat="1" ht="93.75">
      <c r="D2" s="25" t="s">
        <v>15</v>
      </c>
      <c r="E2" s="25" t="s">
        <v>1</v>
      </c>
      <c r="F2" s="25" t="s">
        <v>16</v>
      </c>
      <c r="G2" s="25" t="s">
        <v>1</v>
      </c>
    </row>
    <row r="3" spans="4:7" ht="12.75">
      <c r="D3" s="3">
        <f>Model1!$B$5</f>
        <v>36</v>
      </c>
      <c r="E3" s="3">
        <f>MIN(Model1!$H$3:$H$35)</f>
        <v>16</v>
      </c>
      <c r="F3" s="1">
        <v>1</v>
      </c>
      <c r="G3" s="1">
        <f>MIN(Model1!$K$3:$K$35)</f>
        <v>0.7631428283688879</v>
      </c>
    </row>
    <row r="4" spans="1:7" ht="12.75">
      <c r="A4" s="3" t="s">
        <v>2</v>
      </c>
      <c r="B4" s="3">
        <v>0.0059</v>
      </c>
      <c r="D4" s="3">
        <f>Model1!$B$5</f>
        <v>36</v>
      </c>
      <c r="E4" s="3">
        <f>MAX(Model1!$H$3:$H$35)</f>
        <v>48</v>
      </c>
      <c r="F4" s="1">
        <v>1</v>
      </c>
      <c r="G4" s="1">
        <f>MAX(Model1!$K$3:$K$35)</f>
        <v>1.100642416298209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K1" sqref="K1"/>
    </sheetView>
  </sheetViews>
  <sheetFormatPr defaultColWidth="9.140625" defaultRowHeight="12.75"/>
  <cols>
    <col min="1" max="1" width="21.00390625" style="0" customWidth="1"/>
    <col min="2" max="2" width="9.00390625" style="3" customWidth="1"/>
    <col min="3" max="3" width="17.421875" style="0" customWidth="1"/>
    <col min="4" max="4" width="7.140625" style="0" bestFit="1" customWidth="1"/>
    <col min="5" max="5" width="15.8515625" style="0" customWidth="1"/>
    <col min="6" max="7" width="6.7109375" style="0" customWidth="1"/>
    <col min="8" max="8" width="8.28125" style="0" customWidth="1"/>
    <col min="9" max="9" width="7.7109375" style="0" customWidth="1"/>
    <col min="10" max="10" width="8.421875" style="0" customWidth="1"/>
    <col min="11" max="11" width="9.57421875" style="0" customWidth="1"/>
    <col min="12" max="12" width="7.57421875" style="0" customWidth="1"/>
    <col min="13" max="13" width="7.421875" style="0" customWidth="1"/>
    <col min="14" max="16384" width="6.7109375" style="0" customWidth="1"/>
  </cols>
  <sheetData>
    <row r="1" spans="1:13" ht="21" thickBot="1">
      <c r="A1" s="4" t="s">
        <v>3</v>
      </c>
      <c r="B1" s="5"/>
      <c r="C1" s="6"/>
      <c r="D1" s="6"/>
      <c r="E1" s="6"/>
      <c r="F1" s="6"/>
      <c r="G1" s="6"/>
      <c r="H1" s="23" t="s">
        <v>4</v>
      </c>
      <c r="I1" s="6"/>
      <c r="J1" s="7"/>
      <c r="K1" s="7" t="s">
        <v>37</v>
      </c>
      <c r="L1" s="6"/>
      <c r="M1" s="6"/>
    </row>
    <row r="2" spans="1:13" ht="26.25" thickTop="1">
      <c r="A2" t="s">
        <v>5</v>
      </c>
      <c r="D2" s="38" t="s">
        <v>6</v>
      </c>
      <c r="E2" s="11"/>
      <c r="F2" s="11"/>
      <c r="G2" s="12"/>
      <c r="H2" s="14" t="s">
        <v>10</v>
      </c>
      <c r="I2" s="15" t="s">
        <v>11</v>
      </c>
      <c r="J2" s="15" t="s">
        <v>12</v>
      </c>
      <c r="K2" s="15" t="s">
        <v>21</v>
      </c>
      <c r="L2" s="16" t="s">
        <v>13</v>
      </c>
      <c r="M2" s="16" t="s">
        <v>14</v>
      </c>
    </row>
    <row r="3" spans="1:13" ht="25.5">
      <c r="A3" s="17" t="s">
        <v>17</v>
      </c>
      <c r="B3" s="18">
        <v>2000</v>
      </c>
      <c r="C3" s="17" t="s">
        <v>20</v>
      </c>
      <c r="D3" s="19">
        <f>B3/(B4*86400)</f>
        <v>4.999999999999999</v>
      </c>
      <c r="E3" s="17" t="s">
        <v>9</v>
      </c>
      <c r="F3" s="18">
        <v>500</v>
      </c>
      <c r="G3" s="13"/>
      <c r="H3" s="8">
        <v>16</v>
      </c>
      <c r="I3" s="10">
        <f aca="true" t="shared" si="0" ref="I3:I35">$F$3/J3/86400</f>
        <v>0.001516632751278297</v>
      </c>
      <c r="J3" s="1">
        <f aca="true" t="shared" si="1" ref="J3:J35">$D$3*(H3/$B$5)^(1/3)</f>
        <v>3.8157141418444387</v>
      </c>
      <c r="K3" s="24">
        <f>J3/$D$3</f>
        <v>0.7631428283688879</v>
      </c>
      <c r="L3" s="1">
        <f aca="true" t="shared" si="2" ref="L3:L35">J3*(60/H3)</f>
        <v>14.308928031916645</v>
      </c>
      <c r="M3" s="9">
        <f aca="true" t="shared" si="3" ref="M3:M22">$F$3/L3</f>
        <v>34.94321858945196</v>
      </c>
    </row>
    <row r="4" spans="1:13" ht="25.5">
      <c r="A4" s="17" t="s">
        <v>18</v>
      </c>
      <c r="B4" s="20">
        <v>0.00462962962962963</v>
      </c>
      <c r="C4" s="17" t="s">
        <v>7</v>
      </c>
      <c r="D4" s="21">
        <f>B5*(B4*24*60)</f>
        <v>240.00000000000006</v>
      </c>
      <c r="G4" s="13"/>
      <c r="H4" s="8">
        <v>17</v>
      </c>
      <c r="I4" s="10">
        <f t="shared" si="0"/>
        <v>0.0014862919216921213</v>
      </c>
      <c r="J4" s="1">
        <f t="shared" si="1"/>
        <v>3.8936072736293825</v>
      </c>
      <c r="K4" s="24">
        <f aca="true" t="shared" si="4" ref="K4:K35">J4/$D$3</f>
        <v>0.7787214547258766</v>
      </c>
      <c r="L4" s="1">
        <f t="shared" si="2"/>
        <v>13.742143318691937</v>
      </c>
      <c r="M4" s="9">
        <f t="shared" si="3"/>
        <v>36.384426243023135</v>
      </c>
    </row>
    <row r="5" spans="1:13" ht="12.75">
      <c r="A5" s="17" t="s">
        <v>19</v>
      </c>
      <c r="B5" s="22">
        <v>36</v>
      </c>
      <c r="C5" s="17" t="s">
        <v>8</v>
      </c>
      <c r="D5" s="19">
        <f>B3/D4</f>
        <v>8.333333333333332</v>
      </c>
      <c r="G5" s="13"/>
      <c r="H5" s="8">
        <v>18</v>
      </c>
      <c r="I5" s="10">
        <f t="shared" si="0"/>
        <v>0.0014582419558968442</v>
      </c>
      <c r="J5" s="1">
        <f t="shared" si="1"/>
        <v>3.9685026299204984</v>
      </c>
      <c r="K5" s="24">
        <f t="shared" si="4"/>
        <v>0.7937005259840998</v>
      </c>
      <c r="L5" s="1">
        <f t="shared" si="2"/>
        <v>13.228342099734995</v>
      </c>
      <c r="M5" s="9">
        <f t="shared" si="3"/>
        <v>37.79763149684619</v>
      </c>
    </row>
    <row r="6" spans="1:13" ht="12.75">
      <c r="A6" s="2"/>
      <c r="B6" s="2"/>
      <c r="C6" s="2"/>
      <c r="G6" s="13"/>
      <c r="H6" s="8">
        <v>19</v>
      </c>
      <c r="I6" s="10">
        <f t="shared" si="0"/>
        <v>0.001432196333120027</v>
      </c>
      <c r="J6" s="1">
        <f t="shared" si="1"/>
        <v>4.040672988199899</v>
      </c>
      <c r="K6" s="24">
        <f t="shared" si="4"/>
        <v>0.8081345976399799</v>
      </c>
      <c r="L6" s="1">
        <f t="shared" si="2"/>
        <v>12.760019962736521</v>
      </c>
      <c r="M6" s="9">
        <f t="shared" si="3"/>
        <v>39.18489167416394</v>
      </c>
    </row>
    <row r="7" spans="8:13" ht="12.75">
      <c r="H7" s="8">
        <v>20</v>
      </c>
      <c r="I7" s="10">
        <f t="shared" si="0"/>
        <v>0.001407917128604954</v>
      </c>
      <c r="J7" s="1">
        <f t="shared" si="1"/>
        <v>4.11035345721745</v>
      </c>
      <c r="K7" s="24">
        <f t="shared" si="4"/>
        <v>0.8220706914434901</v>
      </c>
      <c r="L7" s="1">
        <f t="shared" si="2"/>
        <v>12.331060371652349</v>
      </c>
      <c r="M7" s="9">
        <f t="shared" si="3"/>
        <v>40.54801330382267</v>
      </c>
    </row>
    <row r="8" spans="8:13" ht="12.75">
      <c r="H8" s="8">
        <v>21</v>
      </c>
      <c r="I8" s="10">
        <f t="shared" si="0"/>
        <v>0.001385204816177258</v>
      </c>
      <c r="J8" s="1">
        <f t="shared" si="1"/>
        <v>4.177748279137154</v>
      </c>
      <c r="K8" s="24">
        <f t="shared" si="4"/>
        <v>0.8355496558274309</v>
      </c>
      <c r="L8" s="1">
        <f t="shared" si="2"/>
        <v>11.936423654677583</v>
      </c>
      <c r="M8" s="9">
        <f t="shared" si="3"/>
        <v>41.88859364120028</v>
      </c>
    </row>
    <row r="9" spans="8:13" ht="12.75">
      <c r="H9" s="8">
        <v>22</v>
      </c>
      <c r="I9" s="10">
        <f t="shared" si="0"/>
        <v>0.0013638905831122388</v>
      </c>
      <c r="J9" s="1">
        <f t="shared" si="1"/>
        <v>4.243036141382907</v>
      </c>
      <c r="K9" s="24">
        <f t="shared" si="4"/>
        <v>0.8486072282765816</v>
      </c>
      <c r="L9" s="1">
        <f t="shared" si="2"/>
        <v>11.57191674922611</v>
      </c>
      <c r="M9" s="9">
        <f t="shared" si="3"/>
        <v>43.208053672995725</v>
      </c>
    </row>
    <row r="10" spans="8:13" ht="12.75">
      <c r="H10" s="8">
        <v>23</v>
      </c>
      <c r="I10" s="10">
        <f t="shared" si="0"/>
        <v>0.001343830454682685</v>
      </c>
      <c r="J10" s="1">
        <f t="shared" si="1"/>
        <v>4.306374376969686</v>
      </c>
      <c r="K10" s="24">
        <f t="shared" si="4"/>
        <v>0.8612748753939373</v>
      </c>
      <c r="L10" s="1">
        <f t="shared" si="2"/>
        <v>11.234020113833962</v>
      </c>
      <c r="M10" s="9">
        <f t="shared" si="3"/>
        <v>44.50766465909053</v>
      </c>
    </row>
    <row r="11" spans="8:13" ht="12.75">
      <c r="H11" s="8">
        <v>24</v>
      </c>
      <c r="I11" s="10">
        <f t="shared" si="0"/>
        <v>0.001324900743695986</v>
      </c>
      <c r="J11" s="1">
        <f t="shared" si="1"/>
        <v>4.367902323681494</v>
      </c>
      <c r="K11" s="24">
        <f t="shared" si="4"/>
        <v>0.8735804647362989</v>
      </c>
      <c r="L11" s="1">
        <f t="shared" si="2"/>
        <v>10.919755809203735</v>
      </c>
      <c r="M11" s="9">
        <f t="shared" si="3"/>
        <v>45.78856970213327</v>
      </c>
    </row>
    <row r="12" spans="8:13" ht="12.75">
      <c r="H12" s="8">
        <v>25</v>
      </c>
      <c r="I12" s="10">
        <f t="shared" si="0"/>
        <v>0.0013069944845569843</v>
      </c>
      <c r="J12" s="1">
        <f t="shared" si="1"/>
        <v>4.427744038260879</v>
      </c>
      <c r="K12" s="24">
        <f t="shared" si="4"/>
        <v>0.8855488076521759</v>
      </c>
      <c r="L12" s="1">
        <f t="shared" si="2"/>
        <v>10.626585691826108</v>
      </c>
      <c r="M12" s="9">
        <f t="shared" si="3"/>
        <v>47.051801444051435</v>
      </c>
    </row>
    <row r="13" spans="8:13" ht="12.75">
      <c r="H13" s="8">
        <v>26</v>
      </c>
      <c r="I13" s="10">
        <f t="shared" si="0"/>
        <v>0.001290018608748914</v>
      </c>
      <c r="J13" s="1">
        <f t="shared" si="1"/>
        <v>4.486010510072735</v>
      </c>
      <c r="K13" s="24">
        <f t="shared" si="4"/>
        <v>0.8972021020145472</v>
      </c>
      <c r="L13" s="1">
        <f t="shared" si="2"/>
        <v>10.352331946321696</v>
      </c>
      <c r="M13" s="9">
        <f t="shared" si="3"/>
        <v>48.29829671155935</v>
      </c>
    </row>
    <row r="14" spans="8:13" ht="12.75">
      <c r="H14" s="8">
        <v>27</v>
      </c>
      <c r="I14" s="10">
        <f t="shared" si="0"/>
        <v>0.0012738916855303346</v>
      </c>
      <c r="J14" s="1">
        <f t="shared" si="1"/>
        <v>4.542801482080348</v>
      </c>
      <c r="K14" s="24">
        <f t="shared" si="4"/>
        <v>0.9085602964160697</v>
      </c>
      <c r="L14" s="1">
        <f t="shared" si="2"/>
        <v>10.095114404622995</v>
      </c>
      <c r="M14" s="9">
        <f t="shared" si="3"/>
        <v>49.528908733419414</v>
      </c>
    </row>
    <row r="15" spans="8:13" ht="12.75">
      <c r="H15" s="8">
        <v>28</v>
      </c>
      <c r="I15" s="10">
        <f t="shared" si="0"/>
        <v>0.0012585420983829772</v>
      </c>
      <c r="J15" s="1">
        <f t="shared" si="1"/>
        <v>4.5982069606352</v>
      </c>
      <c r="K15" s="24">
        <f t="shared" si="4"/>
        <v>0.9196413921270402</v>
      </c>
      <c r="L15" s="1">
        <f t="shared" si="2"/>
        <v>9.853300629932571</v>
      </c>
      <c r="M15" s="9">
        <f t="shared" si="3"/>
        <v>50.744417406801645</v>
      </c>
    </row>
    <row r="16" spans="8:13" ht="12.75">
      <c r="H16" s="8">
        <v>29</v>
      </c>
      <c r="I16" s="10">
        <f t="shared" si="0"/>
        <v>0.001243906560885977</v>
      </c>
      <c r="J16" s="1">
        <f t="shared" si="1"/>
        <v>4.65230847638202</v>
      </c>
      <c r="K16" s="24">
        <f t="shared" si="4"/>
        <v>0.9304616952764041</v>
      </c>
      <c r="L16" s="1">
        <f t="shared" si="2"/>
        <v>9.62546581320418</v>
      </c>
      <c r="M16" s="9">
        <f t="shared" si="3"/>
        <v>51.94553798259839</v>
      </c>
    </row>
    <row r="17" spans="8:13" ht="12.75">
      <c r="H17" s="8">
        <v>30</v>
      </c>
      <c r="I17" s="10">
        <f t="shared" si="0"/>
        <v>0.0012299288995169112</v>
      </c>
      <c r="J17" s="1">
        <f t="shared" si="1"/>
        <v>4.7051801444051415</v>
      </c>
      <c r="K17" s="24">
        <f t="shared" si="4"/>
        <v>0.9410360288810284</v>
      </c>
      <c r="L17" s="1">
        <f t="shared" si="2"/>
        <v>9.410360288810283</v>
      </c>
      <c r="M17" s="9">
        <f t="shared" si="3"/>
        <v>53.13292845913056</v>
      </c>
    </row>
    <row r="18" spans="8:13" ht="12.75">
      <c r="H18" s="8">
        <v>31</v>
      </c>
      <c r="I18" s="10">
        <f t="shared" si="0"/>
        <v>0.0012165590482266877</v>
      </c>
      <c r="J18" s="1">
        <f t="shared" si="1"/>
        <v>4.7568895611540505</v>
      </c>
      <c r="K18" s="24">
        <f t="shared" si="4"/>
        <v>0.9513779122308103</v>
      </c>
      <c r="L18" s="1">
        <f t="shared" si="2"/>
        <v>9.206883021588485</v>
      </c>
      <c r="M18" s="9">
        <f t="shared" si="3"/>
        <v>54.30719591283933</v>
      </c>
    </row>
    <row r="19" spans="8:13" ht="12.75">
      <c r="H19" s="8">
        <v>32</v>
      </c>
      <c r="I19" s="10">
        <f t="shared" si="0"/>
        <v>0.0012037522124142966</v>
      </c>
      <c r="J19" s="1">
        <f t="shared" si="1"/>
        <v>4.80749856769136</v>
      </c>
      <c r="K19" s="24">
        <f t="shared" si="4"/>
        <v>0.9614997135382722</v>
      </c>
      <c r="L19" s="1">
        <f t="shared" si="2"/>
        <v>9.014059814421302</v>
      </c>
      <c r="M19" s="9">
        <f t="shared" si="3"/>
        <v>55.46890194805078</v>
      </c>
    </row>
    <row r="20" spans="8:13" ht="12.75">
      <c r="H20" s="8">
        <v>33</v>
      </c>
      <c r="I20" s="10">
        <f t="shared" si="0"/>
        <v>0.0011914681694446512</v>
      </c>
      <c r="J20" s="1">
        <f t="shared" si="1"/>
        <v>4.857063902709546</v>
      </c>
      <c r="K20" s="24">
        <f t="shared" si="4"/>
        <v>0.9714127805419095</v>
      </c>
      <c r="L20" s="1">
        <f t="shared" si="2"/>
        <v>8.83102527765372</v>
      </c>
      <c r="M20" s="9">
        <f t="shared" si="3"/>
        <v>56.61856741200983</v>
      </c>
    </row>
    <row r="21" spans="8:13" ht="12.75">
      <c r="H21" s="8">
        <v>34</v>
      </c>
      <c r="I21" s="10">
        <f t="shared" si="0"/>
        <v>0.001179670680012955</v>
      </c>
      <c r="J21" s="1">
        <f t="shared" si="1"/>
        <v>4.905637764069446</v>
      </c>
      <c r="K21" s="24">
        <f t="shared" si="4"/>
        <v>0.9811275528138894</v>
      </c>
      <c r="L21" s="1">
        <f t="shared" si="2"/>
        <v>8.65700781894608</v>
      </c>
      <c r="M21" s="9">
        <f t="shared" si="3"/>
        <v>57.75667649343429</v>
      </c>
    </row>
    <row r="22" spans="8:13" ht="12.75">
      <c r="H22" s="8">
        <v>35</v>
      </c>
      <c r="I22" s="10">
        <f t="shared" si="0"/>
        <v>0.0011683269900972047</v>
      </c>
      <c r="J22" s="1">
        <f t="shared" si="1"/>
        <v>4.953268293969273</v>
      </c>
      <c r="K22" s="24">
        <f t="shared" si="4"/>
        <v>0.9906536587938548</v>
      </c>
      <c r="L22" s="1">
        <f t="shared" si="2"/>
        <v>8.491317075375896</v>
      </c>
      <c r="M22" s="9">
        <f t="shared" si="3"/>
        <v>58.88368030089912</v>
      </c>
    </row>
    <row r="23" spans="8:13" ht="12.75">
      <c r="H23" s="8">
        <v>36</v>
      </c>
      <c r="I23" s="10">
        <f t="shared" si="0"/>
        <v>0.0011574074074074076</v>
      </c>
      <c r="J23" s="1">
        <f t="shared" si="1"/>
        <v>4.999999999999999</v>
      </c>
      <c r="K23" s="24">
        <f t="shared" si="4"/>
        <v>1</v>
      </c>
      <c r="L23" s="1">
        <f t="shared" si="2"/>
        <v>8.333333333333332</v>
      </c>
      <c r="M23" s="9">
        <f aca="true" t="shared" si="5" ref="M23:M35">$F$3/L23</f>
        <v>60.00000000000001</v>
      </c>
    </row>
    <row r="24" spans="8:13" ht="12.75">
      <c r="H24" s="8">
        <v>37</v>
      </c>
      <c r="I24" s="10">
        <f t="shared" si="0"/>
        <v>0.0011468849394596235</v>
      </c>
      <c r="J24" s="1">
        <f t="shared" si="1"/>
        <v>5.045874122092586</v>
      </c>
      <c r="K24" s="24">
        <f t="shared" si="4"/>
        <v>1.0091748244185175</v>
      </c>
      <c r="L24" s="1">
        <f t="shared" si="2"/>
        <v>8.182498576366356</v>
      </c>
      <c r="M24" s="9">
        <f t="shared" si="5"/>
        <v>61.106029574408744</v>
      </c>
    </row>
    <row r="25" spans="8:13" ht="12.75">
      <c r="H25" s="8">
        <v>38</v>
      </c>
      <c r="I25" s="10">
        <f t="shared" si="0"/>
        <v>0.0011367349829098645</v>
      </c>
      <c r="J25" s="1">
        <f t="shared" si="1"/>
        <v>5.090928953574671</v>
      </c>
      <c r="K25" s="24">
        <f t="shared" si="4"/>
        <v>1.0181857907149343</v>
      </c>
      <c r="L25" s="1">
        <f t="shared" si="2"/>
        <v>8.038308874065269</v>
      </c>
      <c r="M25" s="9">
        <f t="shared" si="5"/>
        <v>62.20213826482778</v>
      </c>
    </row>
    <row r="26" spans="8:13" ht="12.75">
      <c r="H26" s="8">
        <v>39</v>
      </c>
      <c r="I26" s="10">
        <f t="shared" si="0"/>
        <v>0.0011269350557493501</v>
      </c>
      <c r="J26" s="1">
        <f t="shared" si="1"/>
        <v>5.135200123124197</v>
      </c>
      <c r="K26" s="24">
        <f t="shared" si="4"/>
        <v>1.0270400246248397</v>
      </c>
      <c r="L26" s="1">
        <f t="shared" si="2"/>
        <v>7.9003078817295345</v>
      </c>
      <c r="M26" s="9">
        <f t="shared" si="5"/>
        <v>63.288672730883505</v>
      </c>
    </row>
    <row r="27" spans="8:13" ht="12.75">
      <c r="H27" s="8">
        <v>40</v>
      </c>
      <c r="I27" s="10">
        <f t="shared" si="0"/>
        <v>0.0011174645655157754</v>
      </c>
      <c r="J27" s="1">
        <f t="shared" si="1"/>
        <v>5.17872084325643</v>
      </c>
      <c r="K27" s="24">
        <f t="shared" si="4"/>
        <v>1.0357441686512863</v>
      </c>
      <c r="L27" s="1">
        <f t="shared" si="2"/>
        <v>7.768081264884645</v>
      </c>
      <c r="M27" s="9">
        <f t="shared" si="5"/>
        <v>64.36595897370867</v>
      </c>
    </row>
    <row r="28" spans="8:13" ht="12.75">
      <c r="H28" s="8">
        <v>41</v>
      </c>
      <c r="I28" s="10">
        <f t="shared" si="0"/>
        <v>0.0011083046079100349</v>
      </c>
      <c r="J28" s="1">
        <f t="shared" si="1"/>
        <v>5.221522130048558</v>
      </c>
      <c r="K28" s="24">
        <f t="shared" si="4"/>
        <v>1.0443044260097119</v>
      </c>
      <c r="L28" s="1">
        <f t="shared" si="2"/>
        <v>7.641251897632036</v>
      </c>
      <c r="M28" s="9">
        <f t="shared" si="5"/>
        <v>65.43430405100845</v>
      </c>
    </row>
    <row r="29" spans="8:13" ht="12.75">
      <c r="H29" s="8">
        <v>42</v>
      </c>
      <c r="I29" s="10">
        <f t="shared" si="0"/>
        <v>0.0010994377911955977</v>
      </c>
      <c r="J29" s="1">
        <f t="shared" si="1"/>
        <v>5.263632998046982</v>
      </c>
      <c r="K29" s="24">
        <f t="shared" si="4"/>
        <v>1.0527265996093966</v>
      </c>
      <c r="L29" s="1">
        <f t="shared" si="2"/>
        <v>7.519475711495689</v>
      </c>
      <c r="M29" s="9">
        <f t="shared" si="5"/>
        <v>66.49399761150976</v>
      </c>
    </row>
    <row r="30" spans="8:13" ht="12.75">
      <c r="H30" s="8">
        <v>43</v>
      </c>
      <c r="I30" s="10">
        <f t="shared" si="0"/>
        <v>0.0010908480825524997</v>
      </c>
      <c r="J30" s="1">
        <f t="shared" si="1"/>
        <v>5.305080633680742</v>
      </c>
      <c r="K30" s="24">
        <f t="shared" si="4"/>
        <v>1.0610161267361486</v>
      </c>
      <c r="L30" s="1">
        <f t="shared" si="2"/>
        <v>7.402438093508012</v>
      </c>
      <c r="M30" s="9">
        <f t="shared" si="5"/>
        <v>67.54531327165077</v>
      </c>
    </row>
    <row r="31" spans="8:13" ht="12.75">
      <c r="H31" s="8">
        <v>44</v>
      </c>
      <c r="I31" s="10">
        <f t="shared" si="0"/>
        <v>0.0010825206732009447</v>
      </c>
      <c r="J31" s="1">
        <f t="shared" si="1"/>
        <v>5.345890549993043</v>
      </c>
      <c r="K31" s="24">
        <f t="shared" si="4"/>
        <v>1.0691781099986088</v>
      </c>
      <c r="L31" s="1">
        <f t="shared" si="2"/>
        <v>7.289850749990513</v>
      </c>
      <c r="M31" s="9">
        <f t="shared" si="5"/>
        <v>68.58850985401186</v>
      </c>
    </row>
    <row r="32" spans="8:13" ht="12.75">
      <c r="H32" s="8">
        <v>45</v>
      </c>
      <c r="I32" s="10">
        <f t="shared" si="0"/>
        <v>0.0010744418596325878</v>
      </c>
      <c r="J32" s="1">
        <f t="shared" si="1"/>
        <v>5.386086725079709</v>
      </c>
      <c r="K32" s="24">
        <f t="shared" si="4"/>
        <v>1.077217345015942</v>
      </c>
      <c r="L32" s="1">
        <f t="shared" si="2"/>
        <v>7.181448966772945</v>
      </c>
      <c r="M32" s="9">
        <f t="shared" si="5"/>
        <v>69.6238325041917</v>
      </c>
    </row>
    <row r="33" spans="8:13" ht="12.75">
      <c r="H33" s="8">
        <v>46</v>
      </c>
      <c r="I33" s="10">
        <f t="shared" si="0"/>
        <v>0.0010665989387150991</v>
      </c>
      <c r="J33" s="1">
        <f t="shared" si="1"/>
        <v>5.425691726272026</v>
      </c>
      <c r="K33" s="24">
        <f t="shared" si="4"/>
        <v>1.0851383452544054</v>
      </c>
      <c r="L33" s="1">
        <f t="shared" si="2"/>
        <v>7.076989208180904</v>
      </c>
      <c r="M33" s="9">
        <f t="shared" si="5"/>
        <v>70.65151370048817</v>
      </c>
    </row>
    <row r="34" spans="8:13" ht="12.75">
      <c r="H34" s="8">
        <v>47</v>
      </c>
      <c r="I34" s="10">
        <f t="shared" si="0"/>
        <v>0.0010589801147868365</v>
      </c>
      <c r="J34" s="1">
        <f t="shared" si="1"/>
        <v>5.464726821808092</v>
      </c>
      <c r="K34" s="24">
        <f t="shared" si="4"/>
        <v>1.0929453643616187</v>
      </c>
      <c r="L34" s="1">
        <f t="shared" si="2"/>
        <v>6.976247006563523</v>
      </c>
      <c r="M34" s="9">
        <f t="shared" si="5"/>
        <v>71.67177416877307</v>
      </c>
    </row>
    <row r="35" spans="8:13" ht="12.75">
      <c r="H35" s="8">
        <v>48</v>
      </c>
      <c r="I35" s="10">
        <f t="shared" si="0"/>
        <v>0.0010515744171482292</v>
      </c>
      <c r="J35" s="1">
        <f t="shared" si="1"/>
        <v>5.503212081491044</v>
      </c>
      <c r="K35" s="24">
        <f t="shared" si="4"/>
        <v>1.100642416298209</v>
      </c>
      <c r="L35" s="1">
        <f t="shared" si="2"/>
        <v>6.879015101863804</v>
      </c>
      <c r="M35" s="9">
        <f t="shared" si="5"/>
        <v>72.6848237132856</v>
      </c>
    </row>
  </sheetData>
  <hyperlinks>
    <hyperlink ref="K1" r:id="rId1" display="kleval@btinternet.com"/>
  </hyperlinks>
  <printOptions/>
  <pageMargins left="0.5905511811023623" right="0.5905511811023623" top="0.7874015748031497" bottom="0.7874015748031497" header="0.5118110236220472" footer="0.5118110236220472"/>
  <pageSetup horizontalDpi="1200" verticalDpi="12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K1" sqref="K1"/>
    </sheetView>
  </sheetViews>
  <sheetFormatPr defaultColWidth="9.140625" defaultRowHeight="12.75"/>
  <cols>
    <col min="1" max="1" width="21.28125" style="0" customWidth="1"/>
    <col min="2" max="2" width="9.00390625" style="3" customWidth="1"/>
    <col min="3" max="3" width="17.8515625" style="0" customWidth="1"/>
    <col min="4" max="4" width="7.140625" style="0" bestFit="1" customWidth="1"/>
    <col min="5" max="5" width="19.8515625" style="0" customWidth="1"/>
    <col min="6" max="7" width="6.7109375" style="0" customWidth="1"/>
    <col min="8" max="8" width="8.28125" style="0" customWidth="1"/>
    <col min="9" max="9" width="7.7109375" style="0" customWidth="1"/>
    <col min="10" max="11" width="8.421875" style="0" customWidth="1"/>
    <col min="12" max="12" width="7.57421875" style="0" customWidth="1"/>
    <col min="13" max="13" width="7.421875" style="0" customWidth="1"/>
    <col min="14" max="16384" width="6.7109375" style="0" customWidth="1"/>
  </cols>
  <sheetData>
    <row r="1" spans="1:13" ht="18.75" thickBot="1">
      <c r="A1" s="39" t="s">
        <v>3</v>
      </c>
      <c r="B1" s="5"/>
      <c r="C1" s="6"/>
      <c r="D1" s="6"/>
      <c r="E1" s="27"/>
      <c r="G1" s="35" t="s">
        <v>22</v>
      </c>
      <c r="H1" s="23" t="s">
        <v>0</v>
      </c>
      <c r="I1" s="6"/>
      <c r="J1" s="7"/>
      <c r="K1" s="7" t="s">
        <v>37</v>
      </c>
      <c r="L1" s="6"/>
      <c r="M1" s="6"/>
    </row>
    <row r="2" spans="1:13" ht="26.25" thickTop="1">
      <c r="A2" t="s">
        <v>5</v>
      </c>
      <c r="D2" s="38" t="s">
        <v>6</v>
      </c>
      <c r="E2" s="11"/>
      <c r="F2" s="11"/>
      <c r="G2" s="12"/>
      <c r="H2" s="14" t="s">
        <v>10</v>
      </c>
      <c r="I2" s="15" t="s">
        <v>11</v>
      </c>
      <c r="J2" s="15" t="s">
        <v>12</v>
      </c>
      <c r="K2" s="15" t="s">
        <v>21</v>
      </c>
      <c r="L2" s="16" t="s">
        <v>13</v>
      </c>
      <c r="M2" s="16" t="s">
        <v>14</v>
      </c>
    </row>
    <row r="3" spans="1:13" ht="25.5">
      <c r="A3" s="17" t="s">
        <v>17</v>
      </c>
      <c r="B3" s="18">
        <v>2000</v>
      </c>
      <c r="C3" s="17" t="s">
        <v>20</v>
      </c>
      <c r="D3" s="19">
        <f>B3/(B4*86400)</f>
        <v>4.999999999999999</v>
      </c>
      <c r="E3" s="17" t="s">
        <v>9</v>
      </c>
      <c r="F3" s="18">
        <v>500</v>
      </c>
      <c r="G3" s="13"/>
      <c r="H3" s="8">
        <v>16</v>
      </c>
      <c r="I3" s="10">
        <f aca="true" t="shared" si="0" ref="I3:I35">$F$3/J3/86400</f>
        <v>0.0014742263461697586</v>
      </c>
      <c r="J3" s="1">
        <f>$D$3*(H3/$B$5)^(1/3)*(1-$F$5)</f>
        <v>3.9254738948822543</v>
      </c>
      <c r="K3" s="26">
        <f aca="true" t="shared" si="1" ref="K3:K35">J3/$D$3</f>
        <v>0.785094778976451</v>
      </c>
      <c r="L3" s="1">
        <f aca="true" t="shared" si="2" ref="L3:L35">J3*(60/H3)</f>
        <v>14.720527105808454</v>
      </c>
      <c r="M3" s="9">
        <f aca="true" t="shared" si="3" ref="M3:M35">$F$3/L3</f>
        <v>33.96617501575124</v>
      </c>
    </row>
    <row r="4" spans="1:13" ht="12.75">
      <c r="A4" s="17" t="s">
        <v>18</v>
      </c>
      <c r="B4" s="20">
        <v>0.00462962962962963</v>
      </c>
      <c r="C4" s="17" t="s">
        <v>7</v>
      </c>
      <c r="D4" s="21">
        <f>B5*(B4*24*60)</f>
        <v>213.33333333333337</v>
      </c>
      <c r="E4" s="30" t="s">
        <v>23</v>
      </c>
      <c r="F4" s="31">
        <v>10</v>
      </c>
      <c r="G4" s="13"/>
      <c r="H4" s="8">
        <v>17</v>
      </c>
      <c r="I4" s="10">
        <f t="shared" si="0"/>
        <v>0.0014447338732537635</v>
      </c>
      <c r="J4" s="1">
        <f aca="true" t="shared" si="4" ref="J4:J35">$D$3*(H4/$B$5)^(1/3)*(1-$F$5)</f>
        <v>4.005607637622379</v>
      </c>
      <c r="K4" s="26">
        <f t="shared" si="1"/>
        <v>0.801121527524476</v>
      </c>
      <c r="L4" s="1">
        <f t="shared" si="2"/>
        <v>14.137438721020162</v>
      </c>
      <c r="M4" s="9">
        <f t="shared" si="3"/>
        <v>35.367085217252125</v>
      </c>
    </row>
    <row r="5" spans="1:13" ht="12.75">
      <c r="A5" s="17" t="s">
        <v>19</v>
      </c>
      <c r="B5" s="22">
        <v>32</v>
      </c>
      <c r="C5" s="17" t="s">
        <v>8</v>
      </c>
      <c r="D5" s="19">
        <f>B3/D4</f>
        <v>9.374999999999998</v>
      </c>
      <c r="E5" s="32" t="s">
        <v>24</v>
      </c>
      <c r="F5" s="33">
        <f>C!$B$4*(5-$F$4^0.5)</f>
        <v>0.01084256180500656</v>
      </c>
      <c r="G5" s="13"/>
      <c r="H5" s="8">
        <v>18</v>
      </c>
      <c r="I5" s="10">
        <f t="shared" si="0"/>
        <v>0.0014174682095327968</v>
      </c>
      <c r="J5" s="1">
        <f t="shared" si="4"/>
        <v>4.082657373278564</v>
      </c>
      <c r="K5" s="26">
        <f t="shared" si="1"/>
        <v>0.816531474655713</v>
      </c>
      <c r="L5" s="1">
        <f t="shared" si="2"/>
        <v>13.608857910928547</v>
      </c>
      <c r="M5" s="9">
        <f t="shared" si="3"/>
        <v>36.74077599109009</v>
      </c>
    </row>
    <row r="6" spans="1:13" ht="12.75">
      <c r="A6" s="2"/>
      <c r="B6" s="2"/>
      <c r="C6" s="2"/>
      <c r="G6" s="13"/>
      <c r="H6" s="8">
        <v>19</v>
      </c>
      <c r="I6" s="10">
        <f t="shared" si="0"/>
        <v>0.0013921508456108981</v>
      </c>
      <c r="J6" s="1">
        <f t="shared" si="4"/>
        <v>4.156903725829792</v>
      </c>
      <c r="K6" s="26">
        <f t="shared" si="1"/>
        <v>0.8313807451659585</v>
      </c>
      <c r="L6" s="1">
        <f t="shared" si="2"/>
        <v>13.127064397357238</v>
      </c>
      <c r="M6" s="9">
        <f t="shared" si="3"/>
        <v>38.08924713591417</v>
      </c>
    </row>
    <row r="7" spans="8:13" ht="12.75">
      <c r="H7" s="8">
        <v>20</v>
      </c>
      <c r="I7" s="10">
        <f t="shared" si="0"/>
        <v>0.0013685505093198637</v>
      </c>
      <c r="J7" s="1">
        <f t="shared" si="4"/>
        <v>4.228588566974451</v>
      </c>
      <c r="K7" s="26">
        <f t="shared" si="1"/>
        <v>0.8457177133948903</v>
      </c>
      <c r="L7" s="1">
        <f t="shared" si="2"/>
        <v>12.685765700923351</v>
      </c>
      <c r="M7" s="9">
        <f t="shared" si="3"/>
        <v>39.41425466841208</v>
      </c>
    </row>
    <row r="8" spans="8:13" ht="12.75">
      <c r="H8" s="8">
        <v>21</v>
      </c>
      <c r="I8" s="10">
        <f t="shared" si="0"/>
        <v>0.0013464732534152115</v>
      </c>
      <c r="J8" s="1">
        <f t="shared" si="4"/>
        <v>4.297922013941773</v>
      </c>
      <c r="K8" s="26">
        <f t="shared" si="1"/>
        <v>0.8595844027883547</v>
      </c>
      <c r="L8" s="1">
        <f t="shared" si="2"/>
        <v>12.27977718269078</v>
      </c>
      <c r="M8" s="9">
        <f t="shared" si="3"/>
        <v>40.717351183276</v>
      </c>
    </row>
    <row r="9" spans="8:13" ht="12.75">
      <c r="H9" s="8">
        <v>22</v>
      </c>
      <c r="I9" s="10">
        <f t="shared" si="0"/>
        <v>0.0013257549853266648</v>
      </c>
      <c r="J9" s="1">
        <f t="shared" si="4"/>
        <v>4.365087894133859</v>
      </c>
      <c r="K9" s="26">
        <f t="shared" si="1"/>
        <v>0.873017578826772</v>
      </c>
      <c r="L9" s="1">
        <f t="shared" si="2"/>
        <v>11.904785165819616</v>
      </c>
      <c r="M9" s="9">
        <f t="shared" si="3"/>
        <v>41.999917935148744</v>
      </c>
    </row>
    <row r="10" spans="8:13" ht="12.75">
      <c r="H10" s="8">
        <v>23</v>
      </c>
      <c r="I10" s="10">
        <f t="shared" si="0"/>
        <v>0.0013062557559888627</v>
      </c>
      <c r="J10" s="1">
        <f t="shared" si="4"/>
        <v>4.430248066280198</v>
      </c>
      <c r="K10" s="26">
        <f t="shared" si="1"/>
        <v>0.8860496132560397</v>
      </c>
      <c r="L10" s="1">
        <f t="shared" si="2"/>
        <v>11.557168868557039</v>
      </c>
      <c r="M10" s="9">
        <f t="shared" si="3"/>
        <v>43.26319063835113</v>
      </c>
    </row>
    <row r="11" spans="8:13" ht="12.75">
      <c r="H11" s="8">
        <v>24</v>
      </c>
      <c r="I11" s="10">
        <f t="shared" si="0"/>
        <v>0.0012878553366134737</v>
      </c>
      <c r="J11" s="1">
        <f t="shared" si="4"/>
        <v>4.493545876243017</v>
      </c>
      <c r="K11" s="26">
        <f t="shared" si="1"/>
        <v>0.8987091752486035</v>
      </c>
      <c r="L11" s="1">
        <f t="shared" si="2"/>
        <v>11.233864690607543</v>
      </c>
      <c r="M11" s="9">
        <f t="shared" si="3"/>
        <v>44.50828043336165</v>
      </c>
    </row>
    <row r="12" spans="8:13" ht="12.75">
      <c r="H12" s="8">
        <v>25</v>
      </c>
      <c r="I12" s="10">
        <f t="shared" si="0"/>
        <v>0.0012704497524588323</v>
      </c>
      <c r="J12" s="1">
        <f t="shared" si="4"/>
        <v>4.555108949280983</v>
      </c>
      <c r="K12" s="26">
        <f t="shared" si="1"/>
        <v>0.9110217898561969</v>
      </c>
      <c r="L12" s="1">
        <f t="shared" si="2"/>
        <v>10.93226147827436</v>
      </c>
      <c r="M12" s="9">
        <f t="shared" si="3"/>
        <v>45.73619108851797</v>
      </c>
    </row>
    <row r="13" spans="8:13" ht="12.75">
      <c r="H13" s="8">
        <v>26</v>
      </c>
      <c r="I13" s="10">
        <f t="shared" si="0"/>
        <v>0.0012539485372869527</v>
      </c>
      <c r="J13" s="1">
        <f t="shared" si="4"/>
        <v>4.615051467389475</v>
      </c>
      <c r="K13" s="26">
        <f t="shared" si="1"/>
        <v>0.9230102934778951</v>
      </c>
      <c r="L13" s="1">
        <f t="shared" si="2"/>
        <v>10.650118770898787</v>
      </c>
      <c r="M13" s="9">
        <f t="shared" si="3"/>
        <v>46.94783323602351</v>
      </c>
    </row>
    <row r="14" spans="8:13" ht="12.75">
      <c r="H14" s="8">
        <v>27</v>
      </c>
      <c r="I14" s="10">
        <f t="shared" si="0"/>
        <v>0.0012382725372325901</v>
      </c>
      <c r="J14" s="1">
        <f t="shared" si="4"/>
        <v>4.673476042657346</v>
      </c>
      <c r="K14" s="26">
        <f t="shared" si="1"/>
        <v>0.9346952085314694</v>
      </c>
      <c r="L14" s="1">
        <f t="shared" si="2"/>
        <v>10.385502317016325</v>
      </c>
      <c r="M14" s="9">
        <f t="shared" si="3"/>
        <v>48.144036247603104</v>
      </c>
    </row>
    <row r="15" spans="8:13" ht="12.75">
      <c r="H15" s="8">
        <v>28</v>
      </c>
      <c r="I15" s="10">
        <f t="shared" si="0"/>
        <v>0.0012233521382392343</v>
      </c>
      <c r="J15" s="1">
        <f t="shared" si="4"/>
        <v>4.730475270486138</v>
      </c>
      <c r="K15" s="26">
        <f t="shared" si="1"/>
        <v>0.9460950540972277</v>
      </c>
      <c r="L15" s="1">
        <f t="shared" si="2"/>
        <v>10.136732722470295</v>
      </c>
      <c r="M15" s="9">
        <f t="shared" si="3"/>
        <v>49.32555821380593</v>
      </c>
    </row>
    <row r="16" spans="8:13" ht="12.75">
      <c r="H16" s="8">
        <v>29</v>
      </c>
      <c r="I16" s="10">
        <f t="shared" si="0"/>
        <v>0.0012091258234308226</v>
      </c>
      <c r="J16" s="1">
        <f t="shared" si="4"/>
        <v>4.786133026765291</v>
      </c>
      <c r="K16" s="26">
        <f t="shared" si="1"/>
        <v>0.9572266053530584</v>
      </c>
      <c r="L16" s="1">
        <f t="shared" si="2"/>
        <v>9.9023441933075</v>
      </c>
      <c r="M16" s="9">
        <f t="shared" si="3"/>
        <v>50.49309438647114</v>
      </c>
    </row>
    <row r="17" spans="8:13" ht="12.75">
      <c r="H17" s="8">
        <v>30</v>
      </c>
      <c r="I17" s="10">
        <f t="shared" si="0"/>
        <v>0.0011955389899467454</v>
      </c>
      <c r="J17" s="1">
        <f t="shared" si="4"/>
        <v>4.8405255585138365</v>
      </c>
      <c r="K17" s="26">
        <f t="shared" si="1"/>
        <v>0.9681051117027675</v>
      </c>
      <c r="L17" s="1">
        <f t="shared" si="2"/>
        <v>9.681051117027673</v>
      </c>
      <c r="M17" s="9">
        <f t="shared" si="3"/>
        <v>51.6472843656994</v>
      </c>
    </row>
    <row r="18" spans="8:13" ht="12.75">
      <c r="H18" s="8">
        <v>31</v>
      </c>
      <c r="I18" s="10">
        <f t="shared" si="0"/>
        <v>0.0011825429716293204</v>
      </c>
      <c r="J18" s="1">
        <f t="shared" si="4"/>
        <v>4.89372240660616</v>
      </c>
      <c r="K18" s="26">
        <f t="shared" si="1"/>
        <v>0.9787444813212322</v>
      </c>
      <c r="L18" s="1">
        <f t="shared" si="2"/>
        <v>9.471720786979665</v>
      </c>
      <c r="M18" s="9">
        <f t="shared" si="3"/>
        <v>52.788718253532856</v>
      </c>
    </row>
    <row r="19" spans="8:13" ht="12.75">
      <c r="H19" s="8">
        <v>32</v>
      </c>
      <c r="I19" s="10">
        <f t="shared" si="0"/>
        <v>0.001170094226374555</v>
      </c>
      <c r="J19" s="1">
        <f t="shared" si="4"/>
        <v>4.945787190974967</v>
      </c>
      <c r="K19" s="26">
        <f t="shared" si="1"/>
        <v>0.9891574381949935</v>
      </c>
      <c r="L19" s="1">
        <f t="shared" si="2"/>
        <v>9.273350983078062</v>
      </c>
      <c r="M19" s="9">
        <f t="shared" si="3"/>
        <v>53.91794195133949</v>
      </c>
    </row>
    <row r="20" spans="8:13" ht="12.75">
      <c r="H20" s="8">
        <v>33</v>
      </c>
      <c r="I20" s="10">
        <f t="shared" si="0"/>
        <v>0.001158153656208133</v>
      </c>
      <c r="J20" s="1">
        <f t="shared" si="4"/>
        <v>4.996778282412159</v>
      </c>
      <c r="K20" s="26">
        <f t="shared" si="1"/>
        <v>0.9993556564824321</v>
      </c>
      <c r="L20" s="1">
        <f t="shared" si="2"/>
        <v>9.085051422567561</v>
      </c>
      <c r="M20" s="9">
        <f t="shared" si="3"/>
        <v>55.03546174301049</v>
      </c>
    </row>
    <row r="21" spans="8:13" ht="12.75">
      <c r="H21" s="8">
        <v>34</v>
      </c>
      <c r="I21" s="10">
        <f t="shared" si="0"/>
        <v>0.0011466860351085576</v>
      </c>
      <c r="J21" s="1">
        <f t="shared" si="4"/>
        <v>5.046749380260111</v>
      </c>
      <c r="K21" s="26">
        <f t="shared" si="1"/>
        <v>1.0093498760520223</v>
      </c>
      <c r="L21" s="1">
        <f t="shared" si="2"/>
        <v>8.906028318106078</v>
      </c>
      <c r="M21" s="9">
        <f t="shared" si="3"/>
        <v>56.14174827891499</v>
      </c>
    </row>
    <row r="22" spans="8:13" ht="12.75">
      <c r="H22" s="8">
        <v>35</v>
      </c>
      <c r="I22" s="10">
        <f t="shared" si="0"/>
        <v>0.0011356595248855094</v>
      </c>
      <c r="J22" s="1">
        <f t="shared" si="4"/>
        <v>5.095750011536646</v>
      </c>
      <c r="K22" s="26">
        <f t="shared" si="1"/>
        <v>1.0191500023073294</v>
      </c>
      <c r="L22" s="1">
        <f t="shared" si="2"/>
        <v>8.735571448348535</v>
      </c>
      <c r="M22" s="9">
        <f t="shared" si="3"/>
        <v>57.23724005422968</v>
      </c>
    </row>
    <row r="23" spans="8:13" ht="12.75">
      <c r="H23" s="8">
        <v>36</v>
      </c>
      <c r="I23" s="10">
        <f t="shared" si="0"/>
        <v>0.001125045263471921</v>
      </c>
      <c r="J23" s="1">
        <f t="shared" si="4"/>
        <v>5.143825964102173</v>
      </c>
      <c r="K23" s="26">
        <f t="shared" si="1"/>
        <v>1.0287651928204347</v>
      </c>
      <c r="L23" s="1">
        <f t="shared" si="2"/>
        <v>8.573043273503622</v>
      </c>
      <c r="M23" s="9">
        <f t="shared" si="3"/>
        <v>58.32234645838438</v>
      </c>
    </row>
    <row r="24" spans="8:13" ht="12.75">
      <c r="H24" s="8">
        <v>37</v>
      </c>
      <c r="I24" s="10">
        <f t="shared" si="0"/>
        <v>0.0011148170131177891</v>
      </c>
      <c r="J24" s="1">
        <f t="shared" si="4"/>
        <v>5.191019664162222</v>
      </c>
      <c r="K24" s="26">
        <f t="shared" si="1"/>
        <v>1.0382039328324446</v>
      </c>
      <c r="L24" s="1">
        <f t="shared" si="2"/>
        <v>8.417869725668469</v>
      </c>
      <c r="M24" s="9">
        <f t="shared" si="3"/>
        <v>59.3974504589158</v>
      </c>
    </row>
    <row r="25" spans="8:13" ht="12.75">
      <c r="H25" s="8">
        <v>38</v>
      </c>
      <c r="I25" s="10">
        <f t="shared" si="0"/>
        <v>0.001104950858410579</v>
      </c>
      <c r="J25" s="1">
        <f t="shared" si="4"/>
        <v>5.2373705065593805</v>
      </c>
      <c r="K25" s="26">
        <f t="shared" si="1"/>
        <v>1.0474741013118762</v>
      </c>
      <c r="L25" s="1">
        <f t="shared" si="2"/>
        <v>8.269532378777969</v>
      </c>
      <c r="M25" s="9">
        <f t="shared" si="3"/>
        <v>60.462910972226894</v>
      </c>
    </row>
    <row r="26" spans="8:13" ht="12.75">
      <c r="H26" s="8">
        <v>39</v>
      </c>
      <c r="I26" s="10">
        <f t="shared" si="0"/>
        <v>0.0010954249459585385</v>
      </c>
      <c r="J26" s="1">
        <f t="shared" si="4"/>
        <v>5.282915144837386</v>
      </c>
      <c r="K26" s="26">
        <f t="shared" si="1"/>
        <v>1.0565830289674774</v>
      </c>
      <c r="L26" s="1">
        <f t="shared" si="2"/>
        <v>8.127561761288286</v>
      </c>
      <c r="M26" s="9">
        <f t="shared" si="3"/>
        <v>61.51906496503151</v>
      </c>
    </row>
    <row r="27" spans="8:13" ht="12.75">
      <c r="H27" s="8">
        <v>40</v>
      </c>
      <c r="I27" s="10">
        <f t="shared" si="0"/>
        <v>0.0010862192590829834</v>
      </c>
      <c r="J27" s="1">
        <f t="shared" si="4"/>
        <v>5.327687746875907</v>
      </c>
      <c r="K27" s="26">
        <f t="shared" si="1"/>
        <v>1.0655375493751815</v>
      </c>
      <c r="L27" s="1">
        <f t="shared" si="2"/>
        <v>7.991531620313861</v>
      </c>
      <c r="M27" s="9">
        <f t="shared" si="3"/>
        <v>62.56622932317984</v>
      </c>
    </row>
    <row r="28" spans="8:13" ht="12.75">
      <c r="H28" s="8">
        <v>41</v>
      </c>
      <c r="I28" s="10">
        <f t="shared" si="0"/>
        <v>0.0010773154220658815</v>
      </c>
      <c r="J28" s="1">
        <f t="shared" si="4"/>
        <v>5.371720220935573</v>
      </c>
      <c r="K28" s="26">
        <f t="shared" si="1"/>
        <v>1.0743440441871148</v>
      </c>
      <c r="L28" s="1">
        <f t="shared" si="2"/>
        <v>7.861053981856935</v>
      </c>
      <c r="M28" s="9">
        <f t="shared" si="3"/>
        <v>63.60470251876965</v>
      </c>
    </row>
    <row r="29" spans="8:13" ht="12.75">
      <c r="H29" s="8">
        <v>42</v>
      </c>
      <c r="I29" s="10">
        <f t="shared" si="0"/>
        <v>0.0010686965294591753</v>
      </c>
      <c r="J29" s="1">
        <f t="shared" si="4"/>
        <v>5.415042416171806</v>
      </c>
      <c r="K29" s="26">
        <f t="shared" si="1"/>
        <v>1.0830084832343614</v>
      </c>
      <c r="L29" s="1">
        <f t="shared" si="2"/>
        <v>7.735774880245438</v>
      </c>
      <c r="M29" s="9">
        <f t="shared" si="3"/>
        <v>64.63476610169093</v>
      </c>
    </row>
    <row r="30" spans="8:13" ht="12.75">
      <c r="H30" s="8">
        <v>43</v>
      </c>
      <c r="I30" s="10">
        <f t="shared" si="0"/>
        <v>0.0010603469967348524</v>
      </c>
      <c r="J30" s="1">
        <f t="shared" si="4"/>
        <v>5.457682301036524</v>
      </c>
      <c r="K30" s="26">
        <f t="shared" si="1"/>
        <v>1.091536460207305</v>
      </c>
      <c r="L30" s="1">
        <f t="shared" si="2"/>
        <v>7.615370652609103</v>
      </c>
      <c r="M30" s="9">
        <f t="shared" si="3"/>
        <v>65.65668603782207</v>
      </c>
    </row>
    <row r="31" spans="8:13" ht="12.75">
      <c r="H31" s="8">
        <v>44</v>
      </c>
      <c r="I31" s="10">
        <f t="shared" si="0"/>
        <v>0.001052252429179816</v>
      </c>
      <c r="J31" s="1">
        <f t="shared" si="4"/>
        <v>5.499666122460534</v>
      </c>
      <c r="K31" s="26">
        <f t="shared" si="1"/>
        <v>1.099933224492107</v>
      </c>
      <c r="L31" s="1">
        <f t="shared" si="2"/>
        <v>7.499544712446181</v>
      </c>
      <c r="M31" s="9">
        <f t="shared" si="3"/>
        <v>66.67071391283316</v>
      </c>
    </row>
    <row r="32" spans="8:13" ht="12.75">
      <c r="H32" s="8">
        <v>45</v>
      </c>
      <c r="I32" s="10">
        <f t="shared" si="0"/>
        <v>0.001044399506448043</v>
      </c>
      <c r="J32" s="1">
        <f t="shared" si="4"/>
        <v>5.54101854827421</v>
      </c>
      <c r="K32" s="26">
        <f t="shared" si="1"/>
        <v>1.1082037096548423</v>
      </c>
      <c r="L32" s="1">
        <f t="shared" si="2"/>
        <v>7.38802473103228</v>
      </c>
      <c r="M32" s="9">
        <f t="shared" si="3"/>
        <v>67.6770880178332</v>
      </c>
    </row>
    <row r="33" spans="8:13" ht="12.75">
      <c r="H33" s="8">
        <v>46</v>
      </c>
      <c r="I33" s="10">
        <f t="shared" si="0"/>
        <v>0.0010367758805981183</v>
      </c>
      <c r="J33" s="1">
        <f t="shared" si="4"/>
        <v>5.581762794962478</v>
      </c>
      <c r="K33" s="26">
        <f t="shared" si="1"/>
        <v>1.1163525589924959</v>
      </c>
      <c r="L33" s="1">
        <f t="shared" si="2"/>
        <v>7.280560167342363</v>
      </c>
      <c r="M33" s="9">
        <f t="shared" si="3"/>
        <v>68.67603433081935</v>
      </c>
    </row>
    <row r="34" spans="8:13" ht="12.75">
      <c r="H34" s="8">
        <v>47</v>
      </c>
      <c r="I34" s="10">
        <f t="shared" si="0"/>
        <v>0.0010293700857856253</v>
      </c>
      <c r="J34" s="1">
        <f t="shared" si="4"/>
        <v>5.6219207425484035</v>
      </c>
      <c r="K34" s="26">
        <f t="shared" si="1"/>
        <v>1.1243841485096808</v>
      </c>
      <c r="L34" s="1">
        <f t="shared" si="2"/>
        <v>7.176920096870303</v>
      </c>
      <c r="M34" s="9">
        <f t="shared" si="3"/>
        <v>69.66776740597112</v>
      </c>
    </row>
    <row r="35" spans="8:13" ht="12.75">
      <c r="H35" s="8">
        <v>48</v>
      </c>
      <c r="I35" s="10">
        <f t="shared" si="0"/>
        <v>0.0010221714580615439</v>
      </c>
      <c r="J35" s="1">
        <f t="shared" si="4"/>
        <v>5.66151303814688</v>
      </c>
      <c r="K35" s="26">
        <f t="shared" si="1"/>
        <v>1.132302607629376</v>
      </c>
      <c r="L35" s="1">
        <f t="shared" si="2"/>
        <v>7.076891297683599</v>
      </c>
      <c r="M35" s="9">
        <f t="shared" si="3"/>
        <v>70.65249118121392</v>
      </c>
    </row>
  </sheetData>
  <hyperlinks>
    <hyperlink ref="K1" r:id="rId1" display="kleval@btinternet.com"/>
  </hyperlinks>
  <printOptions/>
  <pageMargins left="0.5905511811023623" right="0.5905511811023623" top="0.7874015748031497" bottom="0.7874015748031497" header="0.5118110236220472" footer="0.5118110236220472"/>
  <pageSetup horizontalDpi="1200" verticalDpi="12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K1" sqref="K1"/>
    </sheetView>
  </sheetViews>
  <sheetFormatPr defaultColWidth="9.140625" defaultRowHeight="12.75"/>
  <cols>
    <col min="1" max="1" width="21.421875" style="0" customWidth="1"/>
    <col min="2" max="2" width="9.00390625" style="3" customWidth="1"/>
    <col min="3" max="3" width="17.8515625" style="0" customWidth="1"/>
    <col min="4" max="4" width="7.140625" style="0" bestFit="1" customWidth="1"/>
    <col min="5" max="5" width="20.00390625" style="0" customWidth="1"/>
    <col min="6" max="7" width="6.7109375" style="0" customWidth="1"/>
    <col min="8" max="8" width="8.28125" style="0" customWidth="1"/>
    <col min="9" max="9" width="7.7109375" style="0" customWidth="1"/>
    <col min="10" max="11" width="8.421875" style="0" customWidth="1"/>
    <col min="12" max="12" width="7.57421875" style="0" customWidth="1"/>
    <col min="13" max="13" width="7.421875" style="0" customWidth="1"/>
    <col min="14" max="16384" width="6.7109375" style="0" customWidth="1"/>
  </cols>
  <sheetData>
    <row r="1" spans="1:13" ht="21" thickBot="1">
      <c r="A1" s="4" t="s">
        <v>3</v>
      </c>
      <c r="B1" s="5"/>
      <c r="C1" s="6"/>
      <c r="D1" s="6"/>
      <c r="E1" s="27"/>
      <c r="F1" s="27"/>
      <c r="G1" s="27" t="s">
        <v>25</v>
      </c>
      <c r="H1" s="23" t="s">
        <v>0</v>
      </c>
      <c r="I1" s="6"/>
      <c r="J1" s="7"/>
      <c r="K1" s="7" t="s">
        <v>37</v>
      </c>
      <c r="L1" s="6"/>
      <c r="M1" s="6"/>
    </row>
    <row r="2" spans="1:13" ht="26.25" thickTop="1">
      <c r="A2" t="s">
        <v>5</v>
      </c>
      <c r="D2" s="38" t="s">
        <v>6</v>
      </c>
      <c r="E2" s="11"/>
      <c r="F2" s="11"/>
      <c r="G2" s="12"/>
      <c r="H2" s="14" t="s">
        <v>10</v>
      </c>
      <c r="I2" s="15" t="s">
        <v>11</v>
      </c>
      <c r="J2" s="15" t="s">
        <v>12</v>
      </c>
      <c r="K2" s="15" t="s">
        <v>21</v>
      </c>
      <c r="L2" s="16" t="s">
        <v>13</v>
      </c>
      <c r="M2" s="16" t="s">
        <v>14</v>
      </c>
    </row>
    <row r="3" spans="1:13" ht="25.5">
      <c r="A3" s="17" t="s">
        <v>17</v>
      </c>
      <c r="B3" s="18">
        <v>2000</v>
      </c>
      <c r="C3" s="17" t="s">
        <v>20</v>
      </c>
      <c r="D3" s="19">
        <f>B3/(B4*86400)</f>
        <v>4.999999999999999</v>
      </c>
      <c r="E3" s="17" t="s">
        <v>9</v>
      </c>
      <c r="F3" s="18">
        <v>500</v>
      </c>
      <c r="G3" s="13"/>
      <c r="H3" s="8">
        <v>16</v>
      </c>
      <c r="I3" s="10">
        <f aca="true" t="shared" si="0" ref="I3:I35">$F$3/J3/86400</f>
        <v>0.001412641718136904</v>
      </c>
      <c r="J3" s="1">
        <f>$D$3*((1+$F$4)*H3/$B$5)^(1/3)</f>
        <v>4.096606353003229</v>
      </c>
      <c r="K3" s="26">
        <f aca="true" t="shared" si="1" ref="K3:K35">J3/$D$3</f>
        <v>0.819321270600646</v>
      </c>
      <c r="L3" s="1">
        <f aca="true" t="shared" si="2" ref="L3:L35">J3*(60/H3)</f>
        <v>15.362273823762107</v>
      </c>
      <c r="M3" s="9">
        <f aca="true" t="shared" si="3" ref="M3:M35">$F$3/L3</f>
        <v>32.54726518587427</v>
      </c>
    </row>
    <row r="4" spans="1:13" ht="12.75">
      <c r="A4" s="17" t="s">
        <v>18</v>
      </c>
      <c r="B4" s="20">
        <v>0.00462962962962963</v>
      </c>
      <c r="C4" s="17" t="s">
        <v>7</v>
      </c>
      <c r="D4" s="21">
        <f>B5*(B4*24*60)</f>
        <v>213.33333333333337</v>
      </c>
      <c r="E4" s="37" t="s">
        <v>26</v>
      </c>
      <c r="F4" s="29">
        <v>0.1</v>
      </c>
      <c r="G4" s="13"/>
      <c r="H4" s="8">
        <v>17</v>
      </c>
      <c r="I4" s="10">
        <f t="shared" si="0"/>
        <v>0.0013843812697190599</v>
      </c>
      <c r="J4" s="1">
        <f aca="true" t="shared" si="4" ref="J4:J35">$D$3*((1+$F$4)*H4/$B$5)^(1/3)</f>
        <v>4.180233555320662</v>
      </c>
      <c r="K4" s="26">
        <f t="shared" si="1"/>
        <v>0.8360467110641325</v>
      </c>
      <c r="L4" s="1">
        <f t="shared" si="2"/>
        <v>14.75376548936704</v>
      </c>
      <c r="M4" s="9">
        <f t="shared" si="3"/>
        <v>33.889653482722586</v>
      </c>
    </row>
    <row r="5" spans="1:13" ht="12.75">
      <c r="A5" s="17" t="s">
        <v>19</v>
      </c>
      <c r="B5" s="22">
        <v>32</v>
      </c>
      <c r="C5" s="17" t="s">
        <v>8</v>
      </c>
      <c r="D5" s="19">
        <f>B3/D4</f>
        <v>9.374999999999998</v>
      </c>
      <c r="F5" s="28"/>
      <c r="G5" s="13"/>
      <c r="H5" s="8">
        <v>18</v>
      </c>
      <c r="I5" s="10">
        <f t="shared" si="0"/>
        <v>0.0013582546073208459</v>
      </c>
      <c r="J5" s="1">
        <f t="shared" si="4"/>
        <v>4.260642302146837</v>
      </c>
      <c r="K5" s="26">
        <f t="shared" si="1"/>
        <v>0.8521284604293676</v>
      </c>
      <c r="L5" s="1">
        <f t="shared" si="2"/>
        <v>14.202141007156124</v>
      </c>
      <c r="M5" s="9">
        <f t="shared" si="3"/>
        <v>35.205959421756326</v>
      </c>
    </row>
    <row r="6" spans="1:13" ht="12.75">
      <c r="A6" s="2"/>
      <c r="B6" s="2"/>
      <c r="C6" s="2"/>
      <c r="G6" s="13"/>
      <c r="H6" s="8">
        <v>19</v>
      </c>
      <c r="I6" s="10">
        <f t="shared" si="0"/>
        <v>0.0013339948560538517</v>
      </c>
      <c r="J6" s="1">
        <f t="shared" si="4"/>
        <v>4.338125451364875</v>
      </c>
      <c r="K6" s="26">
        <f t="shared" si="1"/>
        <v>0.8676250902729752</v>
      </c>
      <c r="L6" s="1">
        <f t="shared" si="2"/>
        <v>13.69934353062592</v>
      </c>
      <c r="M6" s="9">
        <f t="shared" si="3"/>
        <v>36.498099261633385</v>
      </c>
    </row>
    <row r="7" spans="8:13" ht="12.75">
      <c r="H7" s="8">
        <v>20</v>
      </c>
      <c r="I7" s="10">
        <f t="shared" si="0"/>
        <v>0.0013113804049599649</v>
      </c>
      <c r="J7" s="1">
        <f t="shared" si="4"/>
        <v>4.412935419157578</v>
      </c>
      <c r="K7" s="26">
        <f t="shared" si="1"/>
        <v>0.8825870838315157</v>
      </c>
      <c r="L7" s="1">
        <f t="shared" si="2"/>
        <v>13.238806257472735</v>
      </c>
      <c r="M7" s="9">
        <f t="shared" si="3"/>
        <v>37.76775566284699</v>
      </c>
    </row>
    <row r="8" spans="8:13" ht="12.75">
      <c r="H8" s="8">
        <v>21</v>
      </c>
      <c r="I8" s="10">
        <f t="shared" si="0"/>
        <v>0.0012902254087859208</v>
      </c>
      <c r="J8" s="1">
        <f t="shared" si="4"/>
        <v>4.4852914828909904</v>
      </c>
      <c r="K8" s="26">
        <f t="shared" si="1"/>
        <v>0.8970582965781982</v>
      </c>
      <c r="L8" s="1">
        <f t="shared" si="2"/>
        <v>12.815118522545687</v>
      </c>
      <c r="M8" s="9">
        <f t="shared" si="3"/>
        <v>39.01641636168625</v>
      </c>
    </row>
    <row r="9" spans="8:13" ht="12.75">
      <c r="H9" s="8">
        <v>22</v>
      </c>
      <c r="I9" s="10">
        <f t="shared" si="0"/>
        <v>0.001270372629797493</v>
      </c>
      <c r="J9" s="1">
        <f t="shared" si="4"/>
        <v>4.555385483989476</v>
      </c>
      <c r="K9" s="26">
        <f t="shared" si="1"/>
        <v>0.9110770967978954</v>
      </c>
      <c r="L9" s="1">
        <f t="shared" si="2"/>
        <v>12.423778592698572</v>
      </c>
      <c r="M9" s="9">
        <f t="shared" si="3"/>
        <v>40.245404911984586</v>
      </c>
    </row>
    <row r="10" spans="8:13" ht="12.75">
      <c r="H10" s="8">
        <v>23</v>
      </c>
      <c r="I10" s="10">
        <f t="shared" si="0"/>
        <v>0.0012516879651897378</v>
      </c>
      <c r="J10" s="1">
        <f t="shared" si="4"/>
        <v>4.623386337472539</v>
      </c>
      <c r="K10" s="26">
        <f t="shared" si="1"/>
        <v>0.924677267494508</v>
      </c>
      <c r="L10" s="1">
        <f t="shared" si="2"/>
        <v>12.061007836884883</v>
      </c>
      <c r="M10" s="9">
        <f t="shared" si="3"/>
        <v>41.455905407084124</v>
      </c>
    </row>
    <row r="11" spans="8:13" ht="12.75">
      <c r="H11" s="8">
        <v>24</v>
      </c>
      <c r="I11" s="10">
        <f t="shared" si="0"/>
        <v>0.00123405620863592</v>
      </c>
      <c r="J11" s="1">
        <f t="shared" si="4"/>
        <v>4.689443638417258</v>
      </c>
      <c r="K11" s="26">
        <f t="shared" si="1"/>
        <v>0.9378887276834519</v>
      </c>
      <c r="L11" s="1">
        <f t="shared" si="2"/>
        <v>11.723609096043146</v>
      </c>
      <c r="M11" s="9">
        <f t="shared" si="3"/>
        <v>42.6489825704574</v>
      </c>
    </row>
    <row r="12" spans="8:13" ht="12.75">
      <c r="H12" s="8">
        <v>25</v>
      </c>
      <c r="I12" s="10">
        <f t="shared" si="0"/>
        <v>0.0012173777288561555</v>
      </c>
      <c r="J12" s="1">
        <f t="shared" si="4"/>
        <v>4.7536905759517385</v>
      </c>
      <c r="K12" s="26">
        <f t="shared" si="1"/>
        <v>0.9507381151903479</v>
      </c>
      <c r="L12" s="1">
        <f t="shared" si="2"/>
        <v>11.408857382284172</v>
      </c>
      <c r="M12" s="9">
        <f t="shared" si="3"/>
        <v>43.8255982388216</v>
      </c>
    </row>
    <row r="13" spans="8:13" ht="12.75">
      <c r="H13" s="8">
        <v>26</v>
      </c>
      <c r="I13" s="10">
        <f t="shared" si="0"/>
        <v>0.0012015658387672867</v>
      </c>
      <c r="J13" s="1">
        <f t="shared" si="4"/>
        <v>4.816246309876859</v>
      </c>
      <c r="K13" s="26">
        <f t="shared" si="1"/>
        <v>0.963249261975372</v>
      </c>
      <c r="L13" s="1">
        <f t="shared" si="2"/>
        <v>11.11441456125429</v>
      </c>
      <c r="M13" s="9">
        <f t="shared" si="3"/>
        <v>44.986625003447216</v>
      </c>
    </row>
    <row r="14" spans="8:13" ht="12.75">
      <c r="H14" s="8">
        <v>27</v>
      </c>
      <c r="I14" s="10">
        <f t="shared" si="0"/>
        <v>0.0011865446910935638</v>
      </c>
      <c r="J14" s="1">
        <f t="shared" si="4"/>
        <v>4.8772179256927</v>
      </c>
      <c r="K14" s="26">
        <f t="shared" si="1"/>
        <v>0.9754435851385402</v>
      </c>
      <c r="L14" s="1">
        <f t="shared" si="2"/>
        <v>10.838262057094889</v>
      </c>
      <c r="M14" s="9">
        <f t="shared" si="3"/>
        <v>46.13285758971776</v>
      </c>
    </row>
    <row r="15" spans="8:13" ht="12.75">
      <c r="H15" s="8">
        <v>28</v>
      </c>
      <c r="I15" s="10">
        <f t="shared" si="0"/>
        <v>0.001172247579850081</v>
      </c>
      <c r="J15" s="1">
        <f t="shared" si="4"/>
        <v>4.936702055530916</v>
      </c>
      <c r="K15" s="26">
        <f t="shared" si="1"/>
        <v>0.9873404111061834</v>
      </c>
      <c r="L15" s="1">
        <f t="shared" si="2"/>
        <v>10.578647261851962</v>
      </c>
      <c r="M15" s="9">
        <f t="shared" si="3"/>
        <v>47.26502241955527</v>
      </c>
    </row>
    <row r="16" spans="8:13" ht="12.75">
      <c r="H16" s="8">
        <v>29</v>
      </c>
      <c r="I16" s="10">
        <f t="shared" si="0"/>
        <v>0.0011586155579791345</v>
      </c>
      <c r="J16" s="1">
        <f t="shared" si="4"/>
        <v>4.99478623188077</v>
      </c>
      <c r="K16" s="26">
        <f t="shared" si="1"/>
        <v>0.9989572463761542</v>
      </c>
      <c r="L16" s="1">
        <f t="shared" si="2"/>
        <v>10.334040479753318</v>
      </c>
      <c r="M16" s="9">
        <f t="shared" si="3"/>
        <v>48.38378570120865</v>
      </c>
    </row>
    <row r="17" spans="8:13" ht="12.75">
      <c r="H17" s="8">
        <v>30</v>
      </c>
      <c r="I17" s="10">
        <f t="shared" si="0"/>
        <v>0.001145596303611002</v>
      </c>
      <c r="J17" s="1">
        <f t="shared" si="4"/>
        <v>5.051550025777737</v>
      </c>
      <c r="K17" s="26">
        <f t="shared" si="1"/>
        <v>1.0103100051555476</v>
      </c>
      <c r="L17" s="1">
        <f t="shared" si="2"/>
        <v>10.103100051555474</v>
      </c>
      <c r="M17" s="9">
        <f t="shared" si="3"/>
        <v>49.489760315995284</v>
      </c>
    </row>
    <row r="18" spans="8:13" ht="12.75">
      <c r="H18" s="8">
        <v>31</v>
      </c>
      <c r="I18" s="10">
        <f t="shared" si="0"/>
        <v>0.0011331431835778644</v>
      </c>
      <c r="J18" s="1">
        <f t="shared" si="4"/>
        <v>5.107066009755844</v>
      </c>
      <c r="K18" s="26">
        <f t="shared" si="1"/>
        <v>1.021413201951169</v>
      </c>
      <c r="L18" s="1">
        <f t="shared" si="2"/>
        <v>9.88464388985002</v>
      </c>
      <c r="M18" s="9">
        <f t="shared" si="3"/>
        <v>50.583511714915865</v>
      </c>
    </row>
    <row r="19" spans="8:13" ht="12.75">
      <c r="H19" s="8">
        <v>32</v>
      </c>
      <c r="I19" s="10">
        <f t="shared" si="0"/>
        <v>0.0011212144747123432</v>
      </c>
      <c r="J19" s="1">
        <f t="shared" si="4"/>
        <v>5.161400577281835</v>
      </c>
      <c r="K19" s="26">
        <f t="shared" si="1"/>
        <v>1.0322801154563672</v>
      </c>
      <c r="L19" s="1">
        <f t="shared" si="2"/>
        <v>9.67762608240344</v>
      </c>
      <c r="M19" s="9">
        <f t="shared" si="3"/>
        <v>51.66556299474477</v>
      </c>
    </row>
    <row r="20" spans="8:13" ht="12.75">
      <c r="H20" s="8">
        <v>33</v>
      </c>
      <c r="I20" s="10">
        <f t="shared" si="0"/>
        <v>0.001109772712326768</v>
      </c>
      <c r="J20" s="1">
        <f t="shared" si="4"/>
        <v>5.214614643843457</v>
      </c>
      <c r="K20" s="26">
        <f t="shared" si="1"/>
        <v>1.0429229287686916</v>
      </c>
      <c r="L20" s="1">
        <f t="shared" si="2"/>
        <v>9.48111753426083</v>
      </c>
      <c r="M20" s="9">
        <f t="shared" si="3"/>
        <v>52.73639928976802</v>
      </c>
    </row>
    <row r="21" spans="8:13" ht="12.75">
      <c r="H21" s="8">
        <v>34</v>
      </c>
      <c r="I21" s="10">
        <f t="shared" si="0"/>
        <v>0.0010987841419385536</v>
      </c>
      <c r="J21" s="1">
        <f t="shared" si="4"/>
        <v>5.266764249825386</v>
      </c>
      <c r="K21" s="26">
        <f t="shared" si="1"/>
        <v>1.0533528499650775</v>
      </c>
      <c r="L21" s="1">
        <f t="shared" si="2"/>
        <v>9.294289852633035</v>
      </c>
      <c r="M21" s="9">
        <f t="shared" si="3"/>
        <v>53.79647158931158</v>
      </c>
    </row>
    <row r="22" spans="8:13" ht="12.75">
      <c r="H22" s="8">
        <v>35</v>
      </c>
      <c r="I22" s="10">
        <f t="shared" si="0"/>
        <v>0.001088218255372348</v>
      </c>
      <c r="J22" s="1">
        <f t="shared" si="4"/>
        <v>5.317901081393757</v>
      </c>
      <c r="K22" s="26">
        <f t="shared" si="1"/>
        <v>1.0635802162787515</v>
      </c>
      <c r="L22" s="1">
        <f t="shared" si="2"/>
        <v>9.116401853817868</v>
      </c>
      <c r="M22" s="9">
        <f t="shared" si="3"/>
        <v>54.84620007076635</v>
      </c>
    </row>
    <row r="23" spans="8:13" ht="12.75">
      <c r="H23" s="8">
        <v>36</v>
      </c>
      <c r="I23" s="10">
        <f t="shared" si="0"/>
        <v>0.0010780473962508823</v>
      </c>
      <c r="J23" s="1">
        <f t="shared" si="4"/>
        <v>5.368072922547352</v>
      </c>
      <c r="K23" s="26">
        <f t="shared" si="1"/>
        <v>1.0736145845094707</v>
      </c>
      <c r="L23" s="1">
        <f t="shared" si="2"/>
        <v>8.946788204245587</v>
      </c>
      <c r="M23" s="9">
        <f t="shared" si="3"/>
        <v>55.885977021645736</v>
      </c>
    </row>
    <row r="24" spans="8:13" ht="12.75">
      <c r="H24" s="8">
        <v>37</v>
      </c>
      <c r="I24" s="10">
        <f t="shared" si="0"/>
        <v>0.0010682464228852012</v>
      </c>
      <c r="J24" s="1">
        <f t="shared" si="4"/>
        <v>5.417324049077522</v>
      </c>
      <c r="K24" s="26">
        <f t="shared" si="1"/>
        <v>1.0834648098155046</v>
      </c>
      <c r="L24" s="1">
        <f t="shared" si="2"/>
        <v>8.7848498093149</v>
      </c>
      <c r="M24" s="9">
        <f t="shared" si="3"/>
        <v>56.916169411323516</v>
      </c>
    </row>
    <row r="25" spans="8:13" ht="12.75">
      <c r="H25" s="8">
        <v>38</v>
      </c>
      <c r="I25" s="10">
        <f t="shared" si="0"/>
        <v>0.0010587924189100256</v>
      </c>
      <c r="J25" s="1">
        <f t="shared" si="4"/>
        <v>5.465695573259304</v>
      </c>
      <c r="K25" s="26">
        <f t="shared" si="1"/>
        <v>1.093139114651861</v>
      </c>
      <c r="L25" s="1">
        <f t="shared" si="2"/>
        <v>8.630045641988374</v>
      </c>
      <c r="M25" s="9">
        <f t="shared" si="3"/>
        <v>57.9371211627566</v>
      </c>
    </row>
    <row r="26" spans="8:13" ht="12.75">
      <c r="H26" s="8">
        <v>39</v>
      </c>
      <c r="I26" s="10">
        <f t="shared" si="0"/>
        <v>0.001049664443841587</v>
      </c>
      <c r="J26" s="1">
        <f t="shared" si="4"/>
        <v>5.513225746560968</v>
      </c>
      <c r="K26" s="26">
        <f t="shared" si="1"/>
        <v>1.1026451493121938</v>
      </c>
      <c r="L26" s="1">
        <f t="shared" si="2"/>
        <v>8.481885763939951</v>
      </c>
      <c r="M26" s="9">
        <f t="shared" si="3"/>
        <v>58.94915516614353</v>
      </c>
    </row>
    <row r="27" spans="8:13" ht="12.75">
      <c r="H27" s="8">
        <v>40</v>
      </c>
      <c r="I27" s="10">
        <f t="shared" si="0"/>
        <v>0.0010408433171819659</v>
      </c>
      <c r="J27" s="1">
        <f t="shared" si="4"/>
        <v>5.559950226423288</v>
      </c>
      <c r="K27" s="26">
        <f t="shared" si="1"/>
        <v>1.1119900452846578</v>
      </c>
      <c r="L27" s="1">
        <f t="shared" si="2"/>
        <v>8.33992533963493</v>
      </c>
      <c r="M27" s="9">
        <f t="shared" si="3"/>
        <v>59.95257506968124</v>
      </c>
    </row>
    <row r="28" spans="8:13" ht="12.75">
      <c r="H28" s="8">
        <v>41</v>
      </c>
      <c r="I28" s="10">
        <f t="shared" si="0"/>
        <v>0.0010323114308440713</v>
      </c>
      <c r="J28" s="1">
        <f t="shared" si="4"/>
        <v>5.605902312159089</v>
      </c>
      <c r="K28" s="26">
        <f t="shared" si="1"/>
        <v>1.121180462431818</v>
      </c>
      <c r="L28" s="1">
        <f t="shared" si="2"/>
        <v>8.203759481208422</v>
      </c>
      <c r="M28" s="9">
        <f t="shared" si="3"/>
        <v>60.947666877033974</v>
      </c>
    </row>
    <row r="29" spans="8:13" ht="12.75">
      <c r="H29" s="8">
        <v>42</v>
      </c>
      <c r="I29" s="10">
        <f t="shared" si="0"/>
        <v>0.0010240525855914355</v>
      </c>
      <c r="J29" s="1">
        <f t="shared" si="4"/>
        <v>5.6511131542085495</v>
      </c>
      <c r="K29" s="26">
        <f t="shared" si="1"/>
        <v>1.13022263084171</v>
      </c>
      <c r="L29" s="1">
        <f t="shared" si="2"/>
        <v>8.073018791726499</v>
      </c>
      <c r="M29" s="9">
        <f t="shared" si="3"/>
        <v>61.934700376570014</v>
      </c>
    </row>
    <row r="30" spans="8:13" ht="12.75">
      <c r="H30" s="8">
        <v>43</v>
      </c>
      <c r="I30" s="10">
        <f t="shared" si="0"/>
        <v>0.001016051847927255</v>
      </c>
      <c r="J30" s="1">
        <f t="shared" si="4"/>
        <v>5.695611940318389</v>
      </c>
      <c r="K30" s="26">
        <f t="shared" si="1"/>
        <v>1.139122388063678</v>
      </c>
      <c r="L30" s="1">
        <f t="shared" si="2"/>
        <v>7.947365498118683</v>
      </c>
      <c r="M30" s="9">
        <f t="shared" si="3"/>
        <v>62.91393042365562</v>
      </c>
    </row>
    <row r="31" spans="8:13" ht="12.75">
      <c r="H31" s="8">
        <v>44</v>
      </c>
      <c r="I31" s="10">
        <f t="shared" si="0"/>
        <v>0.0010082954244660742</v>
      </c>
      <c r="J31" s="1">
        <f t="shared" si="4"/>
        <v>5.739426061663886</v>
      </c>
      <c r="K31" s="26">
        <f t="shared" si="1"/>
        <v>1.1478852123327774</v>
      </c>
      <c r="L31" s="1">
        <f t="shared" si="2"/>
        <v>7.826490084087117</v>
      </c>
      <c r="M31" s="9">
        <f t="shared" si="3"/>
        <v>63.88559809417047</v>
      </c>
    </row>
    <row r="32" spans="8:13" ht="12.75">
      <c r="H32" s="8">
        <v>45</v>
      </c>
      <c r="I32" s="10">
        <f t="shared" si="0"/>
        <v>0.0010007705513086851</v>
      </c>
      <c r="J32" s="1">
        <f t="shared" si="4"/>
        <v>5.782581261478427</v>
      </c>
      <c r="K32" s="26">
        <f t="shared" si="1"/>
        <v>1.1565162522956856</v>
      </c>
      <c r="L32" s="1">
        <f t="shared" si="2"/>
        <v>7.7101083486379025</v>
      </c>
      <c r="M32" s="9">
        <f t="shared" si="3"/>
        <v>64.8499317248028</v>
      </c>
    </row>
    <row r="33" spans="8:13" ht="12.75">
      <c r="H33" s="8">
        <v>46</v>
      </c>
      <c r="I33" s="10">
        <f t="shared" si="0"/>
        <v>0.0009934653963390625</v>
      </c>
      <c r="J33" s="1">
        <f t="shared" si="4"/>
        <v>5.825101768378014</v>
      </c>
      <c r="K33" s="26">
        <f t="shared" si="1"/>
        <v>1.165020353675603</v>
      </c>
      <c r="L33" s="1">
        <f t="shared" si="2"/>
        <v>7.597958828319149</v>
      </c>
      <c r="M33" s="9">
        <f t="shared" si="3"/>
        <v>65.8071478534995</v>
      </c>
    </row>
    <row r="34" spans="8:13" ht="12.75">
      <c r="H34" s="8">
        <v>47</v>
      </c>
      <c r="I34" s="10">
        <f t="shared" si="0"/>
        <v>0.0009863689726892816</v>
      </c>
      <c r="J34" s="1">
        <f t="shared" si="4"/>
        <v>5.867010416253255</v>
      </c>
      <c r="K34" s="26">
        <f t="shared" si="1"/>
        <v>1.173402083250651</v>
      </c>
      <c r="L34" s="1">
        <f t="shared" si="2"/>
        <v>7.489800531387134</v>
      </c>
      <c r="M34" s="9">
        <f t="shared" si="3"/>
        <v>66.75745207161057</v>
      </c>
    </row>
    <row r="35" spans="8:13" ht="12.75">
      <c r="H35" s="8">
        <v>48</v>
      </c>
      <c r="I35" s="10">
        <f t="shared" si="0"/>
        <v>0.0009794710618882738</v>
      </c>
      <c r="J35" s="1">
        <f t="shared" si="4"/>
        <v>5.908328752337506</v>
      </c>
      <c r="K35" s="26">
        <f t="shared" si="1"/>
        <v>1.1816657504675014</v>
      </c>
      <c r="L35" s="1">
        <f t="shared" si="2"/>
        <v>7.385410940421883</v>
      </c>
      <c r="M35" s="9">
        <f t="shared" si="3"/>
        <v>67.70103979771748</v>
      </c>
    </row>
  </sheetData>
  <hyperlinks>
    <hyperlink ref="K1" r:id="rId1" display="kleval@btinternet.com"/>
  </hyperlinks>
  <printOptions/>
  <pageMargins left="0.5905511811023623" right="0.5905511811023623" top="0.7874015748031497" bottom="0.7874015748031497" header="0.5118110236220472" footer="0.5118110236220472"/>
  <pageSetup horizontalDpi="1200" verticalDpi="1200" orientation="landscape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K1" sqref="K1"/>
    </sheetView>
  </sheetViews>
  <sheetFormatPr defaultColWidth="9.140625" defaultRowHeight="12.75"/>
  <cols>
    <col min="1" max="1" width="21.8515625" style="0" customWidth="1"/>
    <col min="2" max="2" width="9.00390625" style="3" customWidth="1"/>
    <col min="3" max="3" width="17.8515625" style="0" customWidth="1"/>
    <col min="4" max="4" width="7.140625" style="0" bestFit="1" customWidth="1"/>
    <col min="5" max="5" width="20.140625" style="0" customWidth="1"/>
    <col min="6" max="6" width="8.57421875" style="0" customWidth="1"/>
    <col min="7" max="7" width="6.7109375" style="0" customWidth="1"/>
    <col min="8" max="8" width="8.28125" style="0" customWidth="1"/>
    <col min="9" max="9" width="7.7109375" style="0" customWidth="1"/>
    <col min="10" max="11" width="8.421875" style="0" customWidth="1"/>
    <col min="12" max="12" width="7.57421875" style="0" customWidth="1"/>
    <col min="13" max="13" width="7.421875" style="0" customWidth="1"/>
    <col min="14" max="16384" width="6.7109375" style="0" customWidth="1"/>
  </cols>
  <sheetData>
    <row r="1" spans="1:13" ht="18.75" thickBot="1">
      <c r="A1" s="39" t="s">
        <v>31</v>
      </c>
      <c r="B1" s="5"/>
      <c r="C1" s="6"/>
      <c r="D1" s="6"/>
      <c r="E1" s="27"/>
      <c r="F1" s="27"/>
      <c r="G1" s="35" t="s">
        <v>30</v>
      </c>
      <c r="H1" s="23" t="s">
        <v>0</v>
      </c>
      <c r="I1" s="6"/>
      <c r="J1" s="7"/>
      <c r="K1" s="7" t="s">
        <v>37</v>
      </c>
      <c r="L1" s="6"/>
      <c r="M1" s="6"/>
    </row>
    <row r="2" spans="1:13" ht="26.25" thickTop="1">
      <c r="A2" t="s">
        <v>5</v>
      </c>
      <c r="D2" s="38" t="s">
        <v>6</v>
      </c>
      <c r="E2" s="11"/>
      <c r="F2" s="11"/>
      <c r="G2" s="12"/>
      <c r="H2" s="14" t="s">
        <v>10</v>
      </c>
      <c r="I2" s="15" t="s">
        <v>11</v>
      </c>
      <c r="J2" s="15" t="s">
        <v>12</v>
      </c>
      <c r="K2" s="15" t="s">
        <v>21</v>
      </c>
      <c r="L2" s="16" t="s">
        <v>13</v>
      </c>
      <c r="M2" s="16" t="s">
        <v>14</v>
      </c>
    </row>
    <row r="3" spans="1:13" ht="25.5">
      <c r="A3" s="17" t="s">
        <v>17</v>
      </c>
      <c r="B3" s="18">
        <v>2000</v>
      </c>
      <c r="C3" s="17" t="s">
        <v>20</v>
      </c>
      <c r="D3" s="19">
        <f>B3/(B4*86400)</f>
        <v>4.999999999999999</v>
      </c>
      <c r="E3" s="17" t="s">
        <v>9</v>
      </c>
      <c r="F3" s="18">
        <v>500</v>
      </c>
      <c r="G3" s="13"/>
      <c r="H3" s="8">
        <v>16</v>
      </c>
      <c r="I3" s="10">
        <f aca="true" t="shared" si="0" ref="I3:I35">$F$3/J3/86400</f>
        <v>0.0015112164354354198</v>
      </c>
      <c r="J3" s="1">
        <f>$D$3*(H3/$B$5)^(1/3)*(1+$F$6)</f>
        <v>3.8293899545697068</v>
      </c>
      <c r="K3" s="26">
        <f aca="true" t="shared" si="1" ref="K3:K35">J3/$D$3</f>
        <v>0.7658779909139415</v>
      </c>
      <c r="L3" s="1">
        <f aca="true" t="shared" si="2" ref="L3:L35">J3*(60/H3)</f>
        <v>14.3602123296364</v>
      </c>
      <c r="M3" s="9">
        <f aca="true" t="shared" si="3" ref="M3:M35">$F$3/L3</f>
        <v>34.818426672432075</v>
      </c>
    </row>
    <row r="4" spans="1:13" ht="12.75">
      <c r="A4" s="17" t="s">
        <v>18</v>
      </c>
      <c r="B4" s="20">
        <v>0.00462962962962963</v>
      </c>
      <c r="C4" s="17" t="s">
        <v>7</v>
      </c>
      <c r="D4" s="21">
        <f>B5*(B4*24*60)</f>
        <v>240.00000000000006</v>
      </c>
      <c r="E4" s="30" t="s">
        <v>23</v>
      </c>
      <c r="F4" s="31">
        <v>8</v>
      </c>
      <c r="G4" s="13"/>
      <c r="H4" s="8">
        <v>17</v>
      </c>
      <c r="I4" s="10">
        <f t="shared" si="0"/>
        <v>0.0014809839613597231</v>
      </c>
      <c r="J4" s="1">
        <f aca="true" t="shared" si="4" ref="J4:J35">$D$3*(H4/$B$5)^(1/3)*(1+$F$6)</f>
        <v>3.907562261325122</v>
      </c>
      <c r="K4" s="26">
        <f t="shared" si="1"/>
        <v>0.7815124522650245</v>
      </c>
      <c r="L4" s="1">
        <f t="shared" si="2"/>
        <v>13.791396216441607</v>
      </c>
      <c r="M4" s="9">
        <f t="shared" si="3"/>
        <v>36.254487374086025</v>
      </c>
    </row>
    <row r="5" spans="1:13" ht="12.75">
      <c r="A5" s="17" t="s">
        <v>19</v>
      </c>
      <c r="B5" s="22">
        <v>36</v>
      </c>
      <c r="C5" s="17" t="s">
        <v>8</v>
      </c>
      <c r="D5" s="19">
        <f>B3/D4</f>
        <v>8.333333333333332</v>
      </c>
      <c r="E5" s="37" t="s">
        <v>26</v>
      </c>
      <c r="F5" s="36">
        <v>0.05</v>
      </c>
      <c r="G5" s="13"/>
      <c r="H5" s="8">
        <v>18</v>
      </c>
      <c r="I5" s="10">
        <f t="shared" si="0"/>
        <v>0.001453034169765485</v>
      </c>
      <c r="J5" s="1">
        <f t="shared" si="4"/>
        <v>3.9827260483289573</v>
      </c>
      <c r="K5" s="26">
        <f t="shared" si="1"/>
        <v>0.7965452096657916</v>
      </c>
      <c r="L5" s="1">
        <f t="shared" si="2"/>
        <v>13.275753494429859</v>
      </c>
      <c r="M5" s="9">
        <f t="shared" si="3"/>
        <v>37.66264568032137</v>
      </c>
    </row>
    <row r="6" spans="1:13" ht="12.75">
      <c r="A6" s="2"/>
      <c r="B6" s="2"/>
      <c r="C6" s="2"/>
      <c r="E6" s="32" t="s">
        <v>24</v>
      </c>
      <c r="F6" s="34">
        <f>((1+$F$5)^(1/3))-C!$B$4*(5-$F$4^0.5)-1</f>
        <v>0.003584076850855933</v>
      </c>
      <c r="G6" s="13"/>
      <c r="H6" s="8">
        <v>19</v>
      </c>
      <c r="I6" s="10">
        <f t="shared" si="0"/>
        <v>0.0014270815631253462</v>
      </c>
      <c r="J6" s="1">
        <f t="shared" si="4"/>
        <v>4.055155070718785</v>
      </c>
      <c r="K6" s="26">
        <f t="shared" si="1"/>
        <v>0.8110310141437571</v>
      </c>
      <c r="L6" s="1">
        <f t="shared" si="2"/>
        <v>12.805752854901426</v>
      </c>
      <c r="M6" s="9">
        <f t="shared" si="3"/>
        <v>39.04495156710947</v>
      </c>
    </row>
    <row r="7" spans="8:13" ht="12.75">
      <c r="H7" s="8">
        <v>20</v>
      </c>
      <c r="I7" s="10">
        <f t="shared" si="0"/>
        <v>0.0014028890663778304</v>
      </c>
      <c r="J7" s="1">
        <f t="shared" si="4"/>
        <v>4.125085279892298</v>
      </c>
      <c r="K7" s="26">
        <f t="shared" si="1"/>
        <v>0.8250170559784598</v>
      </c>
      <c r="L7" s="1">
        <f t="shared" si="2"/>
        <v>12.375255839676894</v>
      </c>
      <c r="M7" s="9">
        <f t="shared" si="3"/>
        <v>40.403205111681515</v>
      </c>
    </row>
    <row r="8" spans="8:13" ht="12.75">
      <c r="H8" s="8">
        <v>21</v>
      </c>
      <c r="I8" s="10">
        <f t="shared" si="0"/>
        <v>0.0013802578659118316</v>
      </c>
      <c r="J8" s="1">
        <f t="shared" si="4"/>
        <v>4.192721650033112</v>
      </c>
      <c r="K8" s="26">
        <f t="shared" si="1"/>
        <v>0.8385443300066227</v>
      </c>
      <c r="L8" s="1">
        <f t="shared" si="2"/>
        <v>11.979204714380321</v>
      </c>
      <c r="M8" s="9">
        <f t="shared" si="3"/>
        <v>41.738997865173786</v>
      </c>
    </row>
    <row r="9" spans="8:13" ht="12.75">
      <c r="H9" s="8">
        <v>22</v>
      </c>
      <c r="I9" s="10">
        <f t="shared" si="0"/>
        <v>0.0013590197518796709</v>
      </c>
      <c r="J9" s="1">
        <f t="shared" si="4"/>
        <v>4.258243508994583</v>
      </c>
      <c r="K9" s="26">
        <f t="shared" si="1"/>
        <v>0.8516487017989167</v>
      </c>
      <c r="L9" s="1">
        <f t="shared" si="2"/>
        <v>11.613391388167043</v>
      </c>
      <c r="M9" s="9">
        <f t="shared" si="3"/>
        <v>43.05374573954798</v>
      </c>
    </row>
    <row r="10" spans="8:13" ht="12.75">
      <c r="H10" s="8">
        <v>23</v>
      </c>
      <c r="I10" s="10">
        <f t="shared" si="0"/>
        <v>0.001339031263727786</v>
      </c>
      <c r="J10" s="1">
        <f t="shared" si="4"/>
        <v>4.321808753685302</v>
      </c>
      <c r="K10" s="26">
        <f t="shared" si="1"/>
        <v>0.8643617507370605</v>
      </c>
      <c r="L10" s="1">
        <f t="shared" si="2"/>
        <v>11.274283705266004</v>
      </c>
      <c r="M10" s="9">
        <f t="shared" si="3"/>
        <v>44.34871545466427</v>
      </c>
    </row>
    <row r="11" spans="8:13" ht="12.75">
      <c r="H11" s="8">
        <v>24</v>
      </c>
      <c r="I11" s="10">
        <f t="shared" si="0"/>
        <v>0.001320169155984807</v>
      </c>
      <c r="J11" s="1">
        <f t="shared" si="4"/>
        <v>4.3835572212866</v>
      </c>
      <c r="K11" s="26">
        <f t="shared" si="1"/>
        <v>0.8767114442573202</v>
      </c>
      <c r="L11" s="1">
        <f t="shared" si="2"/>
        <v>10.958893053216501</v>
      </c>
      <c r="M11" s="9">
        <f t="shared" si="3"/>
        <v>45.62504603083493</v>
      </c>
    </row>
    <row r="12" spans="8:13" ht="12.75">
      <c r="H12" s="8">
        <v>25</v>
      </c>
      <c r="I12" s="10">
        <f t="shared" si="0"/>
        <v>0.0013023268450593588</v>
      </c>
      <c r="J12" s="1">
        <f t="shared" si="4"/>
        <v>4.443613413169925</v>
      </c>
      <c r="K12" s="26">
        <f t="shared" si="1"/>
        <v>0.8887226826339851</v>
      </c>
      <c r="L12" s="1">
        <f t="shared" si="2"/>
        <v>10.664672191607819</v>
      </c>
      <c r="M12" s="9">
        <f t="shared" si="3"/>
        <v>46.883766422136915</v>
      </c>
    </row>
    <row r="13" spans="8:13" ht="12.75">
      <c r="H13" s="8">
        <v>26</v>
      </c>
      <c r="I13" s="10">
        <f t="shared" si="0"/>
        <v>0.0012854115948081407</v>
      </c>
      <c r="J13" s="1">
        <f t="shared" si="4"/>
        <v>4.502088716494583</v>
      </c>
      <c r="K13" s="26">
        <f t="shared" si="1"/>
        <v>0.9004177432989168</v>
      </c>
      <c r="L13" s="1">
        <f t="shared" si="2"/>
        <v>10.389435499602884</v>
      </c>
      <c r="M13" s="9">
        <f t="shared" si="3"/>
        <v>48.125810109616786</v>
      </c>
    </row>
    <row r="14" spans="8:13" ht="12.75">
      <c r="H14" s="8">
        <v>27</v>
      </c>
      <c r="I14" s="10">
        <f t="shared" si="0"/>
        <v>0.0012693422653014548</v>
      </c>
      <c r="J14" s="1">
        <f t="shared" si="4"/>
        <v>4.559083231710306</v>
      </c>
      <c r="K14" s="26">
        <f t="shared" si="1"/>
        <v>0.9118166463420614</v>
      </c>
      <c r="L14" s="1">
        <f t="shared" si="2"/>
        <v>10.131296070467348</v>
      </c>
      <c r="M14" s="9">
        <f t="shared" si="3"/>
        <v>49.35202727492055</v>
      </c>
    </row>
    <row r="15" spans="8:13" ht="12.75">
      <c r="H15" s="8">
        <v>28</v>
      </c>
      <c r="I15" s="10">
        <f t="shared" si="0"/>
        <v>0.0012540474957834658</v>
      </c>
      <c r="J15" s="1">
        <f t="shared" si="4"/>
        <v>4.614687287758257</v>
      </c>
      <c r="K15" s="26">
        <f t="shared" si="1"/>
        <v>0.9229374575516516</v>
      </c>
      <c r="L15" s="1">
        <f t="shared" si="2"/>
        <v>9.888615616624836</v>
      </c>
      <c r="M15" s="9">
        <f t="shared" si="3"/>
        <v>50.56319502998935</v>
      </c>
    </row>
    <row r="16" spans="8:13" ht="12.75">
      <c r="H16" s="8">
        <v>29</v>
      </c>
      <c r="I16" s="10">
        <f t="shared" si="0"/>
        <v>0.0012394642258466558</v>
      </c>
      <c r="J16" s="1">
        <f t="shared" si="4"/>
        <v>4.668982707495261</v>
      </c>
      <c r="K16" s="26">
        <f t="shared" si="1"/>
        <v>0.9337965414990524</v>
      </c>
      <c r="L16" s="1">
        <f t="shared" si="2"/>
        <v>9.659964222403989</v>
      </c>
      <c r="M16" s="9">
        <f t="shared" si="3"/>
        <v>51.76002607135634</v>
      </c>
    </row>
    <row r="17" spans="8:13" ht="12.75">
      <c r="H17" s="8">
        <v>30</v>
      </c>
      <c r="I17" s="10">
        <f t="shared" si="0"/>
        <v>0.0012255364825798174</v>
      </c>
      <c r="J17" s="1">
        <f t="shared" si="4"/>
        <v>4.722043871639811</v>
      </c>
      <c r="K17" s="26">
        <f t="shared" si="1"/>
        <v>0.9444087743279624</v>
      </c>
      <c r="L17" s="1">
        <f t="shared" si="2"/>
        <v>9.444087743279622</v>
      </c>
      <c r="M17" s="9">
        <f t="shared" si="3"/>
        <v>52.94317604744811</v>
      </c>
    </row>
    <row r="18" spans="8:13" ht="12.75">
      <c r="H18" s="8">
        <v>31</v>
      </c>
      <c r="I18" s="10">
        <f t="shared" si="0"/>
        <v>0.0012122143787335936</v>
      </c>
      <c r="J18" s="1">
        <f t="shared" si="4"/>
        <v>4.773938618912261</v>
      </c>
      <c r="K18" s="26">
        <f t="shared" si="1"/>
        <v>0.9547877237824525</v>
      </c>
      <c r="L18" s="1">
        <f t="shared" si="2"/>
        <v>9.2398811978947</v>
      </c>
      <c r="M18" s="9">
        <f t="shared" si="3"/>
        <v>54.113249866667616</v>
      </c>
    </row>
    <row r="19" spans="8:13" ht="12.75">
      <c r="H19" s="8">
        <v>32</v>
      </c>
      <c r="I19" s="10">
        <f t="shared" si="0"/>
        <v>0.0011994532796809091</v>
      </c>
      <c r="J19" s="1">
        <f t="shared" si="4"/>
        <v>4.824729012018346</v>
      </c>
      <c r="K19" s="26">
        <f t="shared" si="1"/>
        <v>0.9649458024036693</v>
      </c>
      <c r="L19" s="1">
        <f t="shared" si="2"/>
        <v>9.046366897534398</v>
      </c>
      <c r="M19" s="9">
        <f t="shared" si="3"/>
        <v>55.270807127696294</v>
      </c>
    </row>
    <row r="20" spans="8:13" ht="12.75">
      <c r="H20" s="8">
        <v>33</v>
      </c>
      <c r="I20" s="10">
        <f t="shared" si="0"/>
        <v>0.0011872131064328524</v>
      </c>
      <c r="J20" s="1">
        <f t="shared" si="4"/>
        <v>4.874471993006376</v>
      </c>
      <c r="K20" s="26">
        <f t="shared" si="1"/>
        <v>0.9748943986012752</v>
      </c>
      <c r="L20" s="1">
        <f t="shared" si="2"/>
        <v>8.862676350920683</v>
      </c>
      <c r="M20" s="9">
        <f t="shared" si="3"/>
        <v>56.41636681768915</v>
      </c>
    </row>
    <row r="21" spans="8:13" ht="12.75">
      <c r="H21" s="8">
        <v>34</v>
      </c>
      <c r="I21" s="10">
        <f t="shared" si="0"/>
        <v>0.001175457749105228</v>
      </c>
      <c r="J21" s="1">
        <f t="shared" si="4"/>
        <v>4.923219946818333</v>
      </c>
      <c r="K21" s="26">
        <f t="shared" si="1"/>
        <v>0.9846439893636667</v>
      </c>
      <c r="L21" s="1">
        <f t="shared" si="2"/>
        <v>8.688035200267645</v>
      </c>
      <c r="M21" s="9">
        <f t="shared" si="3"/>
        <v>57.55041139619196</v>
      </c>
    </row>
    <row r="22" spans="8:13" ht="12.75">
      <c r="H22" s="8">
        <v>35</v>
      </c>
      <c r="I22" s="10">
        <f t="shared" si="0"/>
        <v>0.001164154570649721</v>
      </c>
      <c r="J22" s="1">
        <f t="shared" si="4"/>
        <v>4.971021188197767</v>
      </c>
      <c r="K22" s="26">
        <f t="shared" si="1"/>
        <v>0.9942042376395536</v>
      </c>
      <c r="L22" s="1">
        <f t="shared" si="2"/>
        <v>8.521750608339028</v>
      </c>
      <c r="M22" s="9">
        <f t="shared" si="3"/>
        <v>58.67339036074594</v>
      </c>
    </row>
    <row r="23" spans="8:13" ht="12.75">
      <c r="H23" s="8">
        <v>36</v>
      </c>
      <c r="I23" s="10">
        <f t="shared" si="0"/>
        <v>0.0011532739848157353</v>
      </c>
      <c r="J23" s="1">
        <f t="shared" si="4"/>
        <v>5.017920384254278</v>
      </c>
      <c r="K23" s="26">
        <f t="shared" si="1"/>
        <v>1.003584076850856</v>
      </c>
      <c r="L23" s="1">
        <f t="shared" si="2"/>
        <v>8.363200640423798</v>
      </c>
      <c r="M23" s="9">
        <f t="shared" si="3"/>
        <v>59.785723372847706</v>
      </c>
    </row>
    <row r="24" spans="8:13" ht="12.75">
      <c r="H24" s="8">
        <v>37</v>
      </c>
      <c r="I24" s="10">
        <f t="shared" si="0"/>
        <v>0.0011427890955169706</v>
      </c>
      <c r="J24" s="1">
        <f t="shared" si="4"/>
        <v>5.063958922725911</v>
      </c>
      <c r="K24" s="26">
        <f t="shared" si="1"/>
        <v>1.0127917845451824</v>
      </c>
      <c r="L24" s="1">
        <f t="shared" si="2"/>
        <v>8.211825280096072</v>
      </c>
      <c r="M24" s="9">
        <f t="shared" si="3"/>
        <v>60.8878030091442</v>
      </c>
    </row>
    <row r="25" spans="8:13" ht="12.75">
      <c r="H25" s="8">
        <v>38</v>
      </c>
      <c r="I25" s="10">
        <f t="shared" si="0"/>
        <v>0.0011326753872747985</v>
      </c>
      <c r="J25" s="1">
        <f t="shared" si="4"/>
        <v>5.10917523418653</v>
      </c>
      <c r="K25" s="26">
        <f t="shared" si="1"/>
        <v>1.0218350468373063</v>
      </c>
      <c r="L25" s="1">
        <f t="shared" si="2"/>
        <v>8.067118790820837</v>
      </c>
      <c r="M25" s="9">
        <f t="shared" si="3"/>
        <v>61.97999719167697</v>
      </c>
    </row>
    <row r="26" spans="8:13" ht="12.75">
      <c r="H26" s="8">
        <v>39</v>
      </c>
      <c r="I26" s="10">
        <f t="shared" si="0"/>
        <v>0.0011229104583699225</v>
      </c>
      <c r="J26" s="1">
        <f t="shared" si="4"/>
        <v>5.153605075009999</v>
      </c>
      <c r="K26" s="26">
        <f t="shared" si="1"/>
        <v>1.0307210150019999</v>
      </c>
      <c r="L26" s="1">
        <f t="shared" si="2"/>
        <v>7.928623192323076</v>
      </c>
      <c r="M26" s="9">
        <f t="shared" si="3"/>
        <v>63.06265134205485</v>
      </c>
    </row>
    <row r="27" spans="8:13" ht="12.75">
      <c r="H27" s="8">
        <v>40</v>
      </c>
      <c r="I27" s="10">
        <f t="shared" si="0"/>
        <v>0.0011134737898814266</v>
      </c>
      <c r="J27" s="1">
        <f t="shared" si="4"/>
        <v>5.197281776747791</v>
      </c>
      <c r="K27" s="26">
        <f t="shared" si="1"/>
        <v>1.0394563553495584</v>
      </c>
      <c r="L27" s="1">
        <f t="shared" si="2"/>
        <v>7.795922665121687</v>
      </c>
      <c r="M27" s="9">
        <f t="shared" si="3"/>
        <v>64.13609029717017</v>
      </c>
    </row>
    <row r="28" spans="8:13" ht="12.75">
      <c r="H28" s="8">
        <v>41</v>
      </c>
      <c r="I28" s="10">
        <f t="shared" si="0"/>
        <v>0.0011043465450226962</v>
      </c>
      <c r="J28" s="1">
        <f t="shared" si="4"/>
        <v>5.240236466641097</v>
      </c>
      <c r="K28" s="26">
        <f t="shared" si="1"/>
        <v>1.0480472933282194</v>
      </c>
      <c r="L28" s="1">
        <f t="shared" si="2"/>
        <v>7.668638731669898</v>
      </c>
      <c r="M28" s="9">
        <f t="shared" si="3"/>
        <v>65.20062001813999</v>
      </c>
    </row>
    <row r="29" spans="8:13" ht="12.75">
      <c r="H29" s="8">
        <v>42</v>
      </c>
      <c r="I29" s="10">
        <f t="shared" si="0"/>
        <v>0.001095511394167912</v>
      </c>
      <c r="J29" s="1">
        <f t="shared" si="4"/>
        <v>5.2824982632266835</v>
      </c>
      <c r="K29" s="26">
        <f t="shared" si="1"/>
        <v>1.056499652645337</v>
      </c>
      <c r="L29" s="1">
        <f t="shared" si="2"/>
        <v>7.546426090323834</v>
      </c>
      <c r="M29" s="9">
        <f t="shared" si="3"/>
        <v>66.2565291192753</v>
      </c>
    </row>
    <row r="30" spans="8:13" ht="12.75">
      <c r="H30" s="8">
        <v>43</v>
      </c>
      <c r="I30" s="10">
        <f t="shared" si="0"/>
        <v>0.0010869523617547513</v>
      </c>
      <c r="J30" s="1">
        <f t="shared" si="4"/>
        <v>5.324094450371841</v>
      </c>
      <c r="K30" s="26">
        <f t="shared" si="1"/>
        <v>1.0648188900743683</v>
      </c>
      <c r="L30" s="1">
        <f t="shared" si="2"/>
        <v>7.428969000518848</v>
      </c>
      <c r="M30" s="9">
        <f t="shared" si="3"/>
        <v>67.3040902398542</v>
      </c>
    </row>
    <row r="31" spans="8:13" ht="12.75">
      <c r="H31" s="8">
        <v>44</v>
      </c>
      <c r="I31" s="10">
        <f t="shared" si="0"/>
        <v>0.0010786546918896756</v>
      </c>
      <c r="J31" s="1">
        <f t="shared" si="4"/>
        <v>5.365050632560482</v>
      </c>
      <c r="K31" s="26">
        <f t="shared" si="1"/>
        <v>1.0730101265120966</v>
      </c>
      <c r="L31" s="1">
        <f t="shared" si="2"/>
        <v>7.315978135309748</v>
      </c>
      <c r="M31" s="9">
        <f t="shared" si="3"/>
        <v>68.34356127812987</v>
      </c>
    </row>
    <row r="32" spans="8:13" ht="12.75">
      <c r="H32" s="8">
        <v>45</v>
      </c>
      <c r="I32" s="10">
        <f t="shared" si="0"/>
        <v>0.0010706047300033659</v>
      </c>
      <c r="J32" s="1">
        <f t="shared" si="4"/>
        <v>5.40539087382777</v>
      </c>
      <c r="K32" s="26">
        <f t="shared" si="1"/>
        <v>1.0810781747655542</v>
      </c>
      <c r="L32" s="1">
        <f t="shared" si="2"/>
        <v>7.2071878317703595</v>
      </c>
      <c r="M32" s="9">
        <f t="shared" si="3"/>
        <v>69.3751865042181</v>
      </c>
    </row>
    <row r="33" spans="8:13" ht="12.75">
      <c r="H33" s="8">
        <v>46</v>
      </c>
      <c r="I33" s="10">
        <f t="shared" si="0"/>
        <v>0.0010627898183298975</v>
      </c>
      <c r="J33" s="1">
        <f t="shared" si="4"/>
        <v>5.4451378223880385</v>
      </c>
      <c r="K33" s="26">
        <f t="shared" si="1"/>
        <v>1.089027564477608</v>
      </c>
      <c r="L33" s="1">
        <f t="shared" si="2"/>
        <v>7.102353681375702</v>
      </c>
      <c r="M33" s="9">
        <f t="shared" si="3"/>
        <v>70.3991975661724</v>
      </c>
    </row>
    <row r="34" spans="8:13" ht="12.75">
      <c r="H34" s="8">
        <v>47</v>
      </c>
      <c r="I34" s="10">
        <f t="shared" si="0"/>
        <v>0.001055198203333205</v>
      </c>
      <c r="J34" s="1">
        <f t="shared" si="4"/>
        <v>5.484312822706387</v>
      </c>
      <c r="K34" s="26">
        <f t="shared" si="1"/>
        <v>1.0968625645412775</v>
      </c>
      <c r="L34" s="1">
        <f t="shared" si="2"/>
        <v>7.0012504119656</v>
      </c>
      <c r="M34" s="9">
        <f t="shared" si="3"/>
        <v>71.4158144015913</v>
      </c>
    </row>
    <row r="35" spans="8:13" ht="12.75">
      <c r="H35" s="8">
        <v>48</v>
      </c>
      <c r="I35" s="10">
        <f t="shared" si="0"/>
        <v>0.0010478189534931263</v>
      </c>
      <c r="J35" s="1">
        <f t="shared" si="4"/>
        <v>5.522936016517667</v>
      </c>
      <c r="K35" s="26">
        <f t="shared" si="1"/>
        <v>1.1045872033035335</v>
      </c>
      <c r="L35" s="1">
        <f t="shared" si="2"/>
        <v>6.903670020647084</v>
      </c>
      <c r="M35" s="9">
        <f t="shared" si="3"/>
        <v>72.42524606544488</v>
      </c>
    </row>
  </sheetData>
  <hyperlinks>
    <hyperlink ref="K1" r:id="rId1" display="kleval@btinternet.com"/>
  </hyperlinks>
  <printOptions/>
  <pageMargins left="0.5905511811023623" right="0.5905511811023623" top="0.7874015748031497" bottom="0.7874015748031497" header="0.5118110236220472" footer="0.5118110236220472"/>
  <pageSetup horizontalDpi="1200" verticalDpi="1200" orientation="landscape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O7" sqref="O7"/>
    </sheetView>
  </sheetViews>
  <sheetFormatPr defaultColWidth="9.140625" defaultRowHeight="12.75"/>
  <cols>
    <col min="1" max="1" width="18.7109375" style="0" customWidth="1"/>
    <col min="2" max="2" width="7.8515625" style="3" customWidth="1"/>
    <col min="3" max="3" width="21.57421875" style="0" customWidth="1"/>
    <col min="4" max="4" width="7.140625" style="0" bestFit="1" customWidth="1"/>
    <col min="5" max="5" width="27.140625" style="0" customWidth="1"/>
    <col min="6" max="6" width="8.140625" style="0" customWidth="1"/>
    <col min="7" max="7" width="3.28125" style="0" customWidth="1"/>
    <col min="8" max="8" width="8.28125" style="0" customWidth="1"/>
    <col min="9" max="9" width="7.7109375" style="0" customWidth="1"/>
    <col min="10" max="10" width="7.421875" style="0" customWidth="1"/>
    <col min="11" max="11" width="7.28125" style="0" customWidth="1"/>
    <col min="12" max="12" width="7.140625" style="0" customWidth="1"/>
    <col min="13" max="13" width="7.421875" style="0" customWidth="1"/>
    <col min="14" max="16384" width="6.7109375" style="0" customWidth="1"/>
  </cols>
  <sheetData>
    <row r="1" spans="1:13" ht="18.75" thickBot="1">
      <c r="A1" s="39" t="s">
        <v>31</v>
      </c>
      <c r="B1" s="5"/>
      <c r="C1" s="6"/>
      <c r="D1" s="6"/>
      <c r="E1" s="27"/>
      <c r="F1" s="27"/>
      <c r="G1" s="50" t="s">
        <v>5</v>
      </c>
      <c r="I1" s="6"/>
      <c r="J1" s="40" t="s">
        <v>0</v>
      </c>
      <c r="K1" s="7" t="s">
        <v>37</v>
      </c>
      <c r="L1" s="6"/>
      <c r="M1" s="6"/>
    </row>
    <row r="2" spans="1:13" ht="39" thickTop="1">
      <c r="A2" s="51" t="s">
        <v>32</v>
      </c>
      <c r="B2" s="51"/>
      <c r="C2" s="51"/>
      <c r="D2" s="11" t="s">
        <v>6</v>
      </c>
      <c r="E2" s="11"/>
      <c r="F2" s="11"/>
      <c r="G2" s="12"/>
      <c r="H2" s="14" t="s">
        <v>10</v>
      </c>
      <c r="I2" s="15" t="s">
        <v>11</v>
      </c>
      <c r="J2" s="15" t="s">
        <v>12</v>
      </c>
      <c r="K2" s="15" t="s">
        <v>36</v>
      </c>
      <c r="L2" s="16" t="s">
        <v>13</v>
      </c>
      <c r="M2" s="16" t="s">
        <v>14</v>
      </c>
    </row>
    <row r="3" spans="1:13" ht="25.5">
      <c r="A3" s="41" t="s">
        <v>17</v>
      </c>
      <c r="B3" s="18">
        <v>2000</v>
      </c>
      <c r="C3" s="17" t="s">
        <v>20</v>
      </c>
      <c r="D3" s="19">
        <f>B3/(B4*86400)</f>
        <v>4.999999999999999</v>
      </c>
      <c r="E3" s="41" t="s">
        <v>9</v>
      </c>
      <c r="F3" s="18">
        <v>500</v>
      </c>
      <c r="G3" s="13"/>
      <c r="H3" s="8">
        <v>16</v>
      </c>
      <c r="I3" s="10">
        <f aca="true" t="shared" si="0" ref="I3:I34">$F$3/J3/86400</f>
        <v>0.0014655194297362663</v>
      </c>
      <c r="J3" s="1">
        <f aca="true" t="shared" si="1" ref="J3:J34">$D$3*(H3/$B$5)^(1/3)*(1+$D$6)+$F$6</f>
        <v>3.94879584645184</v>
      </c>
      <c r="K3" s="26">
        <f aca="true" t="shared" si="2" ref="K3:K34">J3/$D$3</f>
        <v>0.789759169290368</v>
      </c>
      <c r="L3" s="1">
        <f aca="true" t="shared" si="3" ref="L3:L34">J3*(60/H3)</f>
        <v>14.8079844241944</v>
      </c>
      <c r="M3" s="9">
        <f aca="true" t="shared" si="4" ref="M3:M34">$F$3/L3</f>
        <v>33.765567661123576</v>
      </c>
    </row>
    <row r="4" spans="1:13" ht="25.5">
      <c r="A4" s="41" t="s">
        <v>18</v>
      </c>
      <c r="B4" s="20">
        <v>0.00462962962962963</v>
      </c>
      <c r="C4" s="17" t="s">
        <v>7</v>
      </c>
      <c r="D4" s="21">
        <f>B5*(B4*24*60)</f>
        <v>240.00000000000006</v>
      </c>
      <c r="E4" s="37" t="s">
        <v>23</v>
      </c>
      <c r="F4" s="31">
        <v>8</v>
      </c>
      <c r="G4" s="13"/>
      <c r="H4" s="8">
        <v>17</v>
      </c>
      <c r="I4" s="10">
        <f t="shared" si="0"/>
        <v>0.001436201142078704</v>
      </c>
      <c r="J4" s="1">
        <f t="shared" si="1"/>
        <v>4.0294056782750465</v>
      </c>
      <c r="K4" s="26">
        <f t="shared" si="2"/>
        <v>0.8058811356550094</v>
      </c>
      <c r="L4" s="1">
        <f t="shared" si="3"/>
        <v>14.221431805676634</v>
      </c>
      <c r="M4" s="9">
        <f t="shared" si="4"/>
        <v>35.15820395808668</v>
      </c>
    </row>
    <row r="5" spans="1:13" ht="25.5">
      <c r="A5" s="41" t="s">
        <v>19</v>
      </c>
      <c r="B5" s="22">
        <v>36</v>
      </c>
      <c r="C5" s="17" t="s">
        <v>8</v>
      </c>
      <c r="D5" s="42">
        <f>B3/D4</f>
        <v>8.333333333333332</v>
      </c>
      <c r="E5" s="43" t="s">
        <v>26</v>
      </c>
      <c r="F5" s="36">
        <v>0.15</v>
      </c>
      <c r="G5" s="13"/>
      <c r="H5" s="8">
        <v>18</v>
      </c>
      <c r="I5" s="10">
        <f t="shared" si="0"/>
        <v>0.001409096511876192</v>
      </c>
      <c r="J5" s="1">
        <f t="shared" si="1"/>
        <v>4.106913180369512</v>
      </c>
      <c r="K5" s="26">
        <f t="shared" si="2"/>
        <v>0.8213826360739025</v>
      </c>
      <c r="L5" s="1">
        <f t="shared" si="3"/>
        <v>13.689710601231706</v>
      </c>
      <c r="M5" s="9">
        <f t="shared" si="4"/>
        <v>36.5237815878309</v>
      </c>
    </row>
    <row r="6" spans="1:13" ht="12.75">
      <c r="A6" s="44" t="s">
        <v>29</v>
      </c>
      <c r="B6" s="22" t="s">
        <v>27</v>
      </c>
      <c r="C6" s="32" t="s">
        <v>28</v>
      </c>
      <c r="D6" s="45">
        <f>((1+$F$5)^(1/3))-C!$B$4*(5-$F$4^0.5)-1+C!G17</f>
        <v>0.03487727320764966</v>
      </c>
      <c r="E6" s="43" t="s">
        <v>33</v>
      </c>
      <c r="F6" s="22">
        <v>0</v>
      </c>
      <c r="G6" s="13"/>
      <c r="H6" s="8">
        <v>19</v>
      </c>
      <c r="I6" s="10">
        <f t="shared" si="0"/>
        <v>0.0013839286746348855</v>
      </c>
      <c r="J6" s="1">
        <f t="shared" si="1"/>
        <v>4.181600643952117</v>
      </c>
      <c r="K6" s="26">
        <f t="shared" si="2"/>
        <v>0.8363201287904235</v>
      </c>
      <c r="L6" s="1">
        <f t="shared" si="3"/>
        <v>13.205054665111948</v>
      </c>
      <c r="M6" s="9">
        <f t="shared" si="4"/>
        <v>37.86428853801047</v>
      </c>
    </row>
    <row r="7" spans="1:13" ht="12.75">
      <c r="A7" s="46"/>
      <c r="B7" s="2"/>
      <c r="C7" s="47"/>
      <c r="D7" s="48"/>
      <c r="E7" s="43" t="s">
        <v>34</v>
      </c>
      <c r="F7" s="22">
        <v>2.5</v>
      </c>
      <c r="G7" s="13"/>
      <c r="H7" s="8">
        <v>20</v>
      </c>
      <c r="I7" s="10">
        <f t="shared" si="0"/>
        <v>0.0013604677241012841</v>
      </c>
      <c r="J7" s="1">
        <f t="shared" si="1"/>
        <v>4.25371137772483</v>
      </c>
      <c r="K7" s="26">
        <f t="shared" si="2"/>
        <v>0.8507422755449662</v>
      </c>
      <c r="L7" s="1">
        <f t="shared" si="3"/>
        <v>12.76113413317449</v>
      </c>
      <c r="M7" s="9">
        <f t="shared" si="4"/>
        <v>39.18147045411698</v>
      </c>
    </row>
    <row r="8" spans="1:13" ht="12.75">
      <c r="A8" s="2"/>
      <c r="B8" s="2"/>
      <c r="C8" s="2"/>
      <c r="E8" s="49" t="s">
        <v>35</v>
      </c>
      <c r="F8" s="22">
        <v>45</v>
      </c>
      <c r="G8" s="13"/>
      <c r="H8" s="8">
        <v>21</v>
      </c>
      <c r="I8" s="10">
        <f t="shared" si="0"/>
        <v>0.0013385208585011748</v>
      </c>
      <c r="J8" s="1">
        <f t="shared" si="1"/>
        <v>4.3234567472614085</v>
      </c>
      <c r="K8" s="26">
        <f t="shared" si="2"/>
        <v>0.8646913494522819</v>
      </c>
      <c r="L8" s="1">
        <f t="shared" si="3"/>
        <v>12.352733563604025</v>
      </c>
      <c r="M8" s="9">
        <f t="shared" si="4"/>
        <v>40.476870761075524</v>
      </c>
    </row>
    <row r="9" spans="8:13" ht="12.75">
      <c r="H9" s="8">
        <v>22</v>
      </c>
      <c r="I9" s="10">
        <f t="shared" si="0"/>
        <v>0.0013179249544100985</v>
      </c>
      <c r="J9" s="1">
        <f t="shared" si="1"/>
        <v>4.39102167211585</v>
      </c>
      <c r="K9" s="26">
        <f t="shared" si="2"/>
        <v>0.8782043344231703</v>
      </c>
      <c r="L9" s="1">
        <f t="shared" si="3"/>
        <v>11.975513651225045</v>
      </c>
      <c r="M9" s="9">
        <f t="shared" si="4"/>
        <v>41.75186255571193</v>
      </c>
    </row>
    <row r="10" spans="8:13" ht="12.75">
      <c r="H10" s="8">
        <v>23</v>
      </c>
      <c r="I10" s="10">
        <f t="shared" si="0"/>
        <v>0.00129854088931475</v>
      </c>
      <c r="J10" s="1">
        <f t="shared" si="1"/>
        <v>4.45656897264968</v>
      </c>
      <c r="K10" s="26">
        <f t="shared" si="2"/>
        <v>0.8913137945299361</v>
      </c>
      <c r="L10" s="1">
        <f t="shared" si="3"/>
        <v>11.625832102564383</v>
      </c>
      <c r="M10" s="9">
        <f t="shared" si="4"/>
        <v>43.007674254104515</v>
      </c>
    </row>
    <row r="11" spans="8:13" ht="12.75">
      <c r="H11" s="8">
        <v>24</v>
      </c>
      <c r="I11" s="10">
        <f t="shared" si="0"/>
        <v>0.001280249144509083</v>
      </c>
      <c r="J11" s="1">
        <f t="shared" si="1"/>
        <v>4.520242846368861</v>
      </c>
      <c r="K11" s="26">
        <f t="shared" si="2"/>
        <v>0.9040485692737723</v>
      </c>
      <c r="L11" s="1">
        <f t="shared" si="3"/>
        <v>11.300607115922151</v>
      </c>
      <c r="M11" s="9">
        <f t="shared" si="4"/>
        <v>44.24541043423392</v>
      </c>
    </row>
    <row r="12" spans="8:13" ht="12.75">
      <c r="H12" s="8">
        <v>25</v>
      </c>
      <c r="I12" s="10">
        <f t="shared" si="0"/>
        <v>0.0012629463593358224</v>
      </c>
      <c r="J12" s="1">
        <f t="shared" si="1"/>
        <v>4.582171676776845</v>
      </c>
      <c r="K12" s="26">
        <f t="shared" si="2"/>
        <v>0.9164343353553691</v>
      </c>
      <c r="L12" s="1">
        <f t="shared" si="3"/>
        <v>10.997212024264428</v>
      </c>
      <c r="M12" s="9">
        <f t="shared" si="4"/>
        <v>45.466068936089606</v>
      </c>
    </row>
    <row r="13" spans="8:13" ht="12.75">
      <c r="H13" s="8">
        <v>26</v>
      </c>
      <c r="I13" s="10">
        <f t="shared" si="0"/>
        <v>0.0012465426018589067</v>
      </c>
      <c r="J13" s="1">
        <f t="shared" si="1"/>
        <v>4.64247032424493</v>
      </c>
      <c r="K13" s="26">
        <f t="shared" si="2"/>
        <v>0.9284940648489861</v>
      </c>
      <c r="L13" s="1">
        <f t="shared" si="3"/>
        <v>10.713393055949837</v>
      </c>
      <c r="M13" s="9">
        <f t="shared" si="4"/>
        <v>46.67055501359747</v>
      </c>
    </row>
    <row r="14" spans="8:13" ht="12.75">
      <c r="H14" s="8">
        <v>27</v>
      </c>
      <c r="I14" s="10">
        <f t="shared" si="0"/>
        <v>0.0012309591857031016</v>
      </c>
      <c r="J14" s="1">
        <f t="shared" si="1"/>
        <v>4.70124201049898</v>
      </c>
      <c r="K14" s="26">
        <f t="shared" si="2"/>
        <v>0.9402484020997962</v>
      </c>
      <c r="L14" s="1">
        <f t="shared" si="3"/>
        <v>10.447204467775512</v>
      </c>
      <c r="M14" s="9">
        <f t="shared" si="4"/>
        <v>47.85969314013659</v>
      </c>
    </row>
    <row r="15" spans="8:13" ht="12.75">
      <c r="H15" s="8">
        <v>28</v>
      </c>
      <c r="I15" s="10">
        <f t="shared" si="0"/>
        <v>0.0012161269079589197</v>
      </c>
      <c r="J15" s="1">
        <f t="shared" si="1"/>
        <v>4.7585798810665905</v>
      </c>
      <c r="K15" s="26">
        <f t="shared" si="2"/>
        <v>0.9517159762133183</v>
      </c>
      <c r="L15" s="1">
        <f t="shared" si="3"/>
        <v>10.196956887999836</v>
      </c>
      <c r="M15" s="9">
        <f t="shared" si="4"/>
        <v>49.03423692890365</v>
      </c>
    </row>
    <row r="16" spans="8:13" ht="12.75">
      <c r="H16" s="8">
        <v>29</v>
      </c>
      <c r="I16" s="10">
        <f t="shared" si="0"/>
        <v>0.0012019846150746274</v>
      </c>
      <c r="J16" s="1">
        <f t="shared" si="1"/>
        <v>4.81456831015906</v>
      </c>
      <c r="K16" s="26">
        <f t="shared" si="2"/>
        <v>0.9629136620318122</v>
      </c>
      <c r="L16" s="1">
        <f t="shared" si="3"/>
        <v>9.961175814122193</v>
      </c>
      <c r="M16" s="9">
        <f t="shared" si="4"/>
        <v>50.19487752551644</v>
      </c>
    </row>
    <row r="17" spans="8:13" ht="12.75">
      <c r="H17" s="8">
        <v>30</v>
      </c>
      <c r="I17" s="10">
        <f t="shared" si="0"/>
        <v>0.0011884780266791348</v>
      </c>
      <c r="J17" s="1">
        <f t="shared" si="1"/>
        <v>4.869283997792768</v>
      </c>
      <c r="K17" s="26">
        <f t="shared" si="2"/>
        <v>0.9738567995585538</v>
      </c>
      <c r="L17" s="1">
        <f t="shared" si="3"/>
        <v>9.738567995585536</v>
      </c>
      <c r="M17" s="9">
        <f t="shared" si="4"/>
        <v>51.342250752538625</v>
      </c>
    </row>
    <row r="18" spans="8:13" ht="12.75">
      <c r="H18" s="8">
        <v>31</v>
      </c>
      <c r="I18" s="10">
        <f t="shared" si="0"/>
        <v>0.001175558764041563</v>
      </c>
      <c r="J18" s="1">
        <f t="shared" si="1"/>
        <v>4.922796897997037</v>
      </c>
      <c r="K18" s="26">
        <f t="shared" si="2"/>
        <v>0.9845593795994075</v>
      </c>
      <c r="L18" s="1">
        <f t="shared" si="3"/>
        <v>9.527993996123296</v>
      </c>
      <c r="M18" s="9">
        <f t="shared" si="4"/>
        <v>52.47694322681538</v>
      </c>
    </row>
    <row r="19" spans="8:13" ht="12.75">
      <c r="H19" s="8">
        <v>32</v>
      </c>
      <c r="I19" s="10">
        <f t="shared" si="0"/>
        <v>0.0011631835422215924</v>
      </c>
      <c r="J19" s="1">
        <f t="shared" si="1"/>
        <v>4.975171008682117</v>
      </c>
      <c r="K19" s="26">
        <f t="shared" si="2"/>
        <v>0.9950342017364235</v>
      </c>
      <c r="L19" s="1">
        <f t="shared" si="3"/>
        <v>9.32844564127897</v>
      </c>
      <c r="M19" s="9">
        <f t="shared" si="4"/>
        <v>53.59949762557097</v>
      </c>
    </row>
    <row r="20" spans="8:13" ht="12.75">
      <c r="H20" s="8">
        <v>33</v>
      </c>
      <c r="I20" s="10">
        <f t="shared" si="0"/>
        <v>0.0011513134941611395</v>
      </c>
      <c r="J20" s="1">
        <f t="shared" si="1"/>
        <v>5.02646504743136</v>
      </c>
      <c r="K20" s="26">
        <f t="shared" si="2"/>
        <v>1.0052930094862722</v>
      </c>
      <c r="L20" s="1">
        <f t="shared" si="3"/>
        <v>9.139027358966109</v>
      </c>
      <c r="M20" s="9">
        <f t="shared" si="4"/>
        <v>54.71041724253735</v>
      </c>
    </row>
    <row r="21" spans="8:13" ht="12.75">
      <c r="H21" s="8">
        <v>34</v>
      </c>
      <c r="I21" s="10">
        <f t="shared" si="0"/>
        <v>0.001139913601886832</v>
      </c>
      <c r="J21" s="1">
        <f t="shared" si="1"/>
        <v>5.07673303262466</v>
      </c>
      <c r="K21" s="26">
        <f t="shared" si="2"/>
        <v>1.0153466065249321</v>
      </c>
      <c r="L21" s="1">
        <f t="shared" si="3"/>
        <v>8.958940645808223</v>
      </c>
      <c r="M21" s="9">
        <f t="shared" si="4"/>
        <v>55.81016994837931</v>
      </c>
    </row>
    <row r="22" spans="8:13" ht="12.75">
      <c r="H22" s="8">
        <v>35</v>
      </c>
      <c r="I22" s="10">
        <f t="shared" si="0"/>
        <v>0.0011289522152476317</v>
      </c>
      <c r="J22" s="1">
        <f t="shared" si="1"/>
        <v>5.126024785528829</v>
      </c>
      <c r="K22" s="26">
        <f t="shared" si="2"/>
        <v>1.025204957105766</v>
      </c>
      <c r="L22" s="1">
        <f t="shared" si="3"/>
        <v>8.787471060906563</v>
      </c>
      <c r="M22" s="9">
        <f t="shared" si="4"/>
        <v>56.89919164848064</v>
      </c>
    </row>
    <row r="23" spans="8:13" ht="12.75">
      <c r="H23" s="8">
        <v>36</v>
      </c>
      <c r="I23" s="10">
        <f t="shared" si="0"/>
        <v>0.0011184006426384941</v>
      </c>
      <c r="J23" s="1">
        <f t="shared" si="1"/>
        <v>5.174386366038247</v>
      </c>
      <c r="K23" s="26">
        <f t="shared" si="2"/>
        <v>1.0348772732076497</v>
      </c>
      <c r="L23" s="1">
        <f t="shared" si="3"/>
        <v>8.623977276730413</v>
      </c>
      <c r="M23" s="9">
        <f t="shared" si="4"/>
        <v>57.97788931437952</v>
      </c>
    </row>
    <row r="24" spans="8:13" ht="12.75">
      <c r="H24" s="8">
        <v>37</v>
      </c>
      <c r="I24" s="10">
        <f t="shared" si="0"/>
        <v>0.0011082328012719817</v>
      </c>
      <c r="J24" s="1">
        <f t="shared" si="1"/>
        <v>5.221860452420219</v>
      </c>
      <c r="K24" s="26">
        <f t="shared" si="2"/>
        <v>1.044372090484044</v>
      </c>
      <c r="L24" s="1">
        <f t="shared" si="3"/>
        <v>8.46788181473549</v>
      </c>
      <c r="M24" s="9">
        <f t="shared" si="4"/>
        <v>59.046643651771184</v>
      </c>
    </row>
    <row r="25" spans="8:13" ht="12.75">
      <c r="H25" s="8">
        <v>38</v>
      </c>
      <c r="I25" s="10">
        <f t="shared" si="0"/>
        <v>0.0010984249169821868</v>
      </c>
      <c r="J25" s="1">
        <f t="shared" si="1"/>
        <v>5.268486673569228</v>
      </c>
      <c r="K25" s="26">
        <f t="shared" si="2"/>
        <v>1.0536973347138459</v>
      </c>
      <c r="L25" s="1">
        <f t="shared" si="3"/>
        <v>8.318663168793519</v>
      </c>
      <c r="M25" s="9">
        <f t="shared" si="4"/>
        <v>60.10581145726526</v>
      </c>
    </row>
    <row r="26" spans="8:13" ht="12.75">
      <c r="H26" s="8">
        <v>39</v>
      </c>
      <c r="I26" s="10">
        <f t="shared" si="0"/>
        <v>0.0010889552654454989</v>
      </c>
      <c r="J26" s="1">
        <f t="shared" si="1"/>
        <v>5.314301900794356</v>
      </c>
      <c r="K26" s="26">
        <f t="shared" si="2"/>
        <v>1.0628603801588714</v>
      </c>
      <c r="L26" s="1">
        <f t="shared" si="3"/>
        <v>8.175849078145163</v>
      </c>
      <c r="M26" s="9">
        <f t="shared" si="4"/>
        <v>61.15572770741922</v>
      </c>
    </row>
    <row r="27" spans="8:13" ht="12.75">
      <c r="H27" s="8">
        <v>40</v>
      </c>
      <c r="I27" s="10">
        <f t="shared" si="0"/>
        <v>0.0010798039482035804</v>
      </c>
      <c r="J27" s="1">
        <f t="shared" si="1"/>
        <v>5.359340504972835</v>
      </c>
      <c r="K27" s="26">
        <f t="shared" si="2"/>
        <v>1.0718681009945672</v>
      </c>
      <c r="L27" s="1">
        <f t="shared" si="3"/>
        <v>8.039010757459252</v>
      </c>
      <c r="M27" s="9">
        <f t="shared" si="4"/>
        <v>62.19670741652623</v>
      </c>
    </row>
    <row r="28" spans="8:13" ht="12.75">
      <c r="H28" s="8">
        <v>41</v>
      </c>
      <c r="I28" s="10">
        <f t="shared" si="0"/>
        <v>0.0010709526980670799</v>
      </c>
      <c r="J28" s="1">
        <f t="shared" si="1"/>
        <v>5.40363458393805</v>
      </c>
      <c r="K28" s="26">
        <f t="shared" si="2"/>
        <v>1.0807269167876101</v>
      </c>
      <c r="L28" s="1">
        <f t="shared" si="3"/>
        <v>7.907757927714219</v>
      </c>
      <c r="M28" s="9">
        <f t="shared" si="4"/>
        <v>63.22904729388039</v>
      </c>
    </row>
    <row r="29" spans="8:13" ht="12.75">
      <c r="H29" s="8">
        <v>42</v>
      </c>
      <c r="I29" s="10">
        <f t="shared" si="0"/>
        <v>0.0010623847094330713</v>
      </c>
      <c r="J29" s="1">
        <f t="shared" si="1"/>
        <v>5.4472141641846665</v>
      </c>
      <c r="K29" s="26">
        <f t="shared" si="2"/>
        <v>1.0894428328369334</v>
      </c>
      <c r="L29" s="1">
        <f t="shared" si="3"/>
        <v>7.781734520263809</v>
      </c>
      <c r="M29" s="9">
        <f t="shared" si="4"/>
        <v>64.25302722651215</v>
      </c>
    </row>
    <row r="30" spans="8:13" ht="12.75">
      <c r="H30" s="8">
        <v>43</v>
      </c>
      <c r="I30" s="10">
        <f t="shared" si="0"/>
        <v>0.001054084489817199</v>
      </c>
      <c r="J30" s="1">
        <f t="shared" si="1"/>
        <v>5.490107380330237</v>
      </c>
      <c r="K30" s="26">
        <f t="shared" si="2"/>
        <v>1.0980214760660476</v>
      </c>
      <c r="L30" s="1">
        <f t="shared" si="3"/>
        <v>7.660614949298005</v>
      </c>
      <c r="M30" s="9">
        <f t="shared" si="4"/>
        <v>65.26891160948097</v>
      </c>
    </row>
    <row r="31" spans="8:13" ht="12.75">
      <c r="H31" s="8">
        <v>44</v>
      </c>
      <c r="I31" s="10">
        <f t="shared" si="0"/>
        <v>0.001046037729522866</v>
      </c>
      <c r="J31" s="1">
        <f t="shared" si="1"/>
        <v>5.532340635243343</v>
      </c>
      <c r="K31" s="26">
        <f t="shared" si="2"/>
        <v>1.1064681270486687</v>
      </c>
      <c r="L31" s="1">
        <f t="shared" si="3"/>
        <v>7.544100866240922</v>
      </c>
      <c r="M31" s="9">
        <f t="shared" si="4"/>
        <v>66.2769505425688</v>
      </c>
    </row>
    <row r="32" spans="8:13" ht="12.75">
      <c r="H32" s="8">
        <v>45</v>
      </c>
      <c r="I32" s="10">
        <f t="shared" si="0"/>
        <v>0.0010382311868752379</v>
      </c>
      <c r="J32" s="1">
        <f t="shared" si="1"/>
        <v>5.573938743310409</v>
      </c>
      <c r="K32" s="26">
        <f t="shared" si="2"/>
        <v>1.1147877486620819</v>
      </c>
      <c r="L32" s="1">
        <f t="shared" si="3"/>
        <v>7.4319183244138785</v>
      </c>
      <c r="M32" s="9">
        <f t="shared" si="4"/>
        <v>67.2773809095154</v>
      </c>
    </row>
    <row r="33" spans="8:13" ht="12.75">
      <c r="H33" s="8">
        <v>46</v>
      </c>
      <c r="I33" s="10">
        <f t="shared" si="0"/>
        <v>0.001030652586860978</v>
      </c>
      <c r="J33" s="1">
        <f t="shared" si="1"/>
        <v>5.6149250589497</v>
      </c>
      <c r="K33" s="26">
        <f t="shared" si="2"/>
        <v>1.12298501178994</v>
      </c>
      <c r="L33" s="1">
        <f t="shared" si="3"/>
        <v>7.323815294282217</v>
      </c>
      <c r="M33" s="9">
        <f t="shared" si="4"/>
        <v>68.27042735367118</v>
      </c>
    </row>
    <row r="34" spans="8:13" ht="12.75">
      <c r="H34" s="8">
        <v>47</v>
      </c>
      <c r="I34" s="10">
        <f t="shared" si="0"/>
        <v>0.0010232905313540019</v>
      </c>
      <c r="J34" s="1">
        <f t="shared" si="1"/>
        <v>5.655321592177464</v>
      </c>
      <c r="K34" s="26">
        <f t="shared" si="2"/>
        <v>1.1310643184354932</v>
      </c>
      <c r="L34" s="1">
        <f t="shared" si="3"/>
        <v>7.219559479375486</v>
      </c>
      <c r="M34" s="9">
        <f t="shared" si="4"/>
        <v>69.25630316203885</v>
      </c>
    </row>
  </sheetData>
  <mergeCells count="1">
    <mergeCell ref="A2:C2"/>
  </mergeCells>
  <hyperlinks>
    <hyperlink ref="K1" r:id="rId1" display="kleval@btinternet.com"/>
  </hyperlinks>
  <printOptions/>
  <pageMargins left="0.3937007874015748" right="0.3937007874015748" top="0.7874015748031497" bottom="0.7874015748031497" header="0.5118110236220472" footer="0.5118110236220472"/>
  <pageSetup horizontalDpi="1200" verticalDpi="1200" orientation="landscape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2006-10-25T09:10:07Z</cp:lastPrinted>
  <dcterms:created xsi:type="dcterms:W3CDTF">2006-09-30T20:31:18Z</dcterms:created>
  <dcterms:modified xsi:type="dcterms:W3CDTF">2006-11-06T15:52:30Z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1413112594</vt:i4>
  </property>
  <property fmtid="{D5CDD505-2E9C-101B-9397-08002B2CF9AE}" pid="3" name="_EmailSubject">
    <vt:lpwstr>Newsletter</vt:lpwstr>
  </property>
  <property fmtid="{D5CDD505-2E9C-101B-9397-08002B2CF9AE}" pid="4" name="_AuthorEmail">
    <vt:lpwstr>bgg01@grainger.uk.net</vt:lpwstr>
  </property>
  <property fmtid="{D5CDD505-2E9C-101B-9397-08002B2CF9AE}" pid="5" name="_AuthorEmailDisplayName">
    <vt:lpwstr>B.Grainger</vt:lpwstr>
  </property>
  <property fmtid="{D5CDD505-2E9C-101B-9397-08002B2CF9AE}" pid="6" name="_ReviewingToolsShownOnce">
    <vt:lpwstr/>
  </property>
</Properties>
</file>