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9345" activeTab="0"/>
  </bookViews>
  <sheets>
    <sheet name="Input" sheetId="1" r:id="rId1"/>
    <sheet name="Intencities(Dist)" sheetId="2" r:id="rId2"/>
    <sheet name="Intencities(Time)" sheetId="3" r:id="rId3"/>
    <sheet name="Rate Effect" sheetId="4" r:id="rId4"/>
  </sheets>
  <definedNames/>
  <calcPr calcMode="manual" fullCalcOnLoad="1"/>
</workbook>
</file>

<file path=xl/comments1.xml><?xml version="1.0" encoding="utf-8"?>
<comments xmlns="http://schemas.openxmlformats.org/spreadsheetml/2006/main">
  <authors>
    <author>Valery</author>
  </authors>
  <commentList>
    <comment ref="G2" authorId="0">
      <text>
        <r>
          <rPr>
            <b/>
            <sz val="8"/>
            <rFont val="Tahoma"/>
            <family val="0"/>
          </rPr>
          <t>Based on Time(%)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Based on Distance (%)</t>
        </r>
      </text>
    </comment>
  </commentList>
</comments>
</file>

<file path=xl/comments2.xml><?xml version="1.0" encoding="utf-8"?>
<comments xmlns="http://schemas.openxmlformats.org/spreadsheetml/2006/main">
  <authors>
    <author>Valery</author>
  </authors>
  <commentList>
    <comment ref="K2" authorId="0">
      <text>
        <r>
          <rPr>
            <b/>
            <sz val="8"/>
            <rFont val="Tahoma"/>
            <family val="0"/>
          </rPr>
          <t xml:space="preserve">“Effect of the stroke rate” show its share in the variation of power/speed:
• 100% means all variation of power is achieved by the variation of stroke rate while WPS remains constant.
• 50% means variation of the power is produced by equal variations of both stroke rate and WPS, etc.
</t>
        </r>
      </text>
    </comment>
    <comment ref="E2" authorId="0">
      <text>
        <r>
          <rPr>
            <b/>
            <sz val="8"/>
            <rFont val="Tahoma"/>
            <family val="0"/>
          </rPr>
          <t>Input you actual or target time over the race of the indicated distance</t>
        </r>
      </text>
    </comment>
    <comment ref="G2" authorId="0">
      <text>
        <r>
          <rPr>
            <b/>
            <sz val="8"/>
            <rFont val="Tahoma"/>
            <family val="0"/>
          </rPr>
          <t>Input your average stroke rate during the race over the indicated distance.</t>
        </r>
      </text>
    </comment>
    <comment ref="C4" authorId="0">
      <text>
        <r>
          <rPr>
            <b/>
            <sz val="8"/>
            <rFont val="Tahoma"/>
            <family val="0"/>
          </rPr>
          <t>Input desired training distances.</t>
        </r>
      </text>
    </comment>
    <comment ref="A5" authorId="0">
      <text>
        <r>
          <rPr>
            <b/>
            <sz val="8"/>
            <rFont val="Tahoma"/>
            <family val="0"/>
          </rPr>
          <t>Percentage of intensity shows speeds at corresponding relative effort.</t>
        </r>
      </text>
    </comment>
  </commentList>
</comments>
</file>

<file path=xl/comments3.xml><?xml version="1.0" encoding="utf-8"?>
<comments xmlns="http://schemas.openxmlformats.org/spreadsheetml/2006/main">
  <authors>
    <author>Valery</author>
  </authors>
  <commentList>
    <comment ref="K2" authorId="0">
      <text>
        <r>
          <rPr>
            <b/>
            <sz val="8"/>
            <rFont val="Tahoma"/>
            <family val="0"/>
          </rPr>
          <t xml:space="preserve">“Effect of the stroke rate” show its share in the variation of power/speed:
• 100% means all variation of power is achieved by the variation of stroke rate while WPS remains constant.
• 50% means variation of the power is produced by equal variations of both stroke rate and WPS, etc.
</t>
        </r>
      </text>
    </comment>
    <comment ref="E2" authorId="0">
      <text>
        <r>
          <rPr>
            <b/>
            <sz val="8"/>
            <rFont val="Tahoma"/>
            <family val="0"/>
          </rPr>
          <t>Input you actual or target time over the race of the indicated distance</t>
        </r>
      </text>
    </comment>
    <comment ref="G2" authorId="0">
      <text>
        <r>
          <rPr>
            <b/>
            <sz val="8"/>
            <rFont val="Tahoma"/>
            <family val="0"/>
          </rPr>
          <t>Input your average stroke rate during the race over the indicated distance.</t>
        </r>
      </text>
    </comment>
    <comment ref="A5" authorId="0">
      <text>
        <r>
          <rPr>
            <b/>
            <sz val="8"/>
            <rFont val="Tahoma"/>
            <family val="0"/>
          </rPr>
          <t>Percentage of intensity shows speeds at corresponding relative effort.</t>
        </r>
      </text>
    </comment>
    <comment ref="C4" authorId="0">
      <text>
        <r>
          <rPr>
            <b/>
            <sz val="8"/>
            <rFont val="Tahoma"/>
            <family val="0"/>
          </rPr>
          <t>Input your training times:</t>
        </r>
      </text>
    </comment>
  </commentList>
</comments>
</file>

<file path=xl/sharedStrings.xml><?xml version="1.0" encoding="utf-8"?>
<sst xmlns="http://schemas.openxmlformats.org/spreadsheetml/2006/main" count="91" uniqueCount="38">
  <si>
    <t>Time (s)</t>
  </si>
  <si>
    <t>Distance (m)</t>
  </si>
  <si>
    <t>Stroke Rate (1/min)</t>
  </si>
  <si>
    <t>Speed (m/s)</t>
  </si>
  <si>
    <t>Race Distance (m)</t>
  </si>
  <si>
    <t>Racing Speed (m/s)</t>
  </si>
  <si>
    <t>Training Distance (m)</t>
  </si>
  <si>
    <t>© 2012 Dr. Valery Kleshnev</t>
  </si>
  <si>
    <t>Speed (%)</t>
  </si>
  <si>
    <t>Power (%)</t>
  </si>
  <si>
    <t>Target Time (m:s.00)</t>
  </si>
  <si>
    <t>Training speeds at different stroke rates &amp; and distances</t>
  </si>
  <si>
    <t>Time (h:m:s.0)</t>
  </si>
  <si>
    <t>Distance (%)</t>
  </si>
  <si>
    <t>Time (%)</t>
  </si>
  <si>
    <t>N</t>
  </si>
  <si>
    <t>Input data of your tests in the gray-shaded cells and click "Calculate"</t>
  </si>
  <si>
    <t>The main race distance must be present once in the test distances column</t>
  </si>
  <si>
    <t>Average Trend (%)</t>
  </si>
  <si>
    <t>Racing Rate:</t>
  </si>
  <si>
    <t>Effect of the stroke rate</t>
  </si>
  <si>
    <t>Intencity (%)</t>
  </si>
  <si>
    <t>Effect of the stroke rate (%)</t>
  </si>
  <si>
    <t>Speed/500m</t>
  </si>
  <si>
    <t>Rate (1/min)</t>
  </si>
  <si>
    <r>
      <t>Your factors of power equation</t>
    </r>
    <r>
      <rPr>
        <sz val="10"/>
        <rFont val="Arial"/>
        <family val="0"/>
      </rPr>
      <t>:</t>
    </r>
  </si>
  <si>
    <t>Note:</t>
  </si>
  <si>
    <t xml:space="preserve">You are a </t>
  </si>
  <si>
    <t>Race data:</t>
  </si>
  <si>
    <t>Your Trend (%)</t>
  </si>
  <si>
    <t>Your Data (%)</t>
  </si>
  <si>
    <t>Training speeds &amp; stroke rates at various distances</t>
  </si>
  <si>
    <t>Race distance (m)</t>
  </si>
  <si>
    <t>General factors:</t>
  </si>
  <si>
    <t>Speed /500m</t>
  </si>
  <si>
    <t>Relative Effort (%)</t>
  </si>
  <si>
    <t>Training speeds &amp; stroke rates at various durations of excersise</t>
  </si>
  <si>
    <t>Training Time (m:s.0)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</si>
</sst>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"/>
    <numFmt numFmtId="166" formatCode="0.000000"/>
    <numFmt numFmtId="167" formatCode="0.0000"/>
    <numFmt numFmtId="168" formatCode="0.000"/>
    <numFmt numFmtId="169" formatCode="0.0"/>
    <numFmt numFmtId="170" formatCode="m:ss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hh:mm:ss.0"/>
    <numFmt numFmtId="176" formatCode="0.0000000"/>
    <numFmt numFmtId="177" formatCode="0.00000000"/>
    <numFmt numFmtId="178" formatCode="m:ss.00"/>
    <numFmt numFmtId="179" formatCode="0.0000E+00"/>
    <numFmt numFmtId="180" formatCode="0.000%"/>
    <numFmt numFmtId="181" formatCode="0.000000000"/>
    <numFmt numFmtId="182" formatCode="0.0000%"/>
    <numFmt numFmtId="183" formatCode="_-* #,##0.0_-;\-* #,##0.0_-;_-* &quot;-&quot;??_-;_-@_-"/>
    <numFmt numFmtId="184" formatCode="_-* #,##0_-;\-* #,##0_-;_-* &quot;-&quot;??_-;_-@_-"/>
    <numFmt numFmtId="185" formatCode="h:mm:ss"/>
    <numFmt numFmtId="186" formatCode="0.00000%"/>
    <numFmt numFmtId="187" formatCode="h:mm:ss.00"/>
    <numFmt numFmtId="188" formatCode="h:mm:ss.0"/>
    <numFmt numFmtId="189" formatCode="0.0000000000000"/>
    <numFmt numFmtId="190" formatCode="0.0000000000"/>
    <numFmt numFmtId="191" formatCode="0.00000000000000"/>
    <numFmt numFmtId="192" formatCode="0.000000000000000"/>
    <numFmt numFmtId="193" formatCode="0.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2" xfId="21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5" fontId="6" fillId="2" borderId="2" xfId="0" applyNumberFormat="1" applyFont="1" applyFill="1" applyBorder="1" applyAlignment="1">
      <alignment horizontal="center" wrapText="1"/>
    </xf>
    <xf numFmtId="185" fontId="6" fillId="2" borderId="2" xfId="0" applyNumberFormat="1" applyFont="1" applyFill="1" applyBorder="1" applyAlignment="1">
      <alignment horizontal="center" wrapText="1"/>
    </xf>
    <xf numFmtId="164" fontId="0" fillId="0" borderId="0" xfId="21" applyNumberFormat="1" applyAlignment="1">
      <alignment horizontal="center"/>
    </xf>
    <xf numFmtId="169" fontId="0" fillId="0" borderId="0" xfId="0" applyNumberFormat="1" applyAlignment="1">
      <alignment horizontal="center"/>
    </xf>
    <xf numFmtId="188" fontId="6" fillId="2" borderId="0" xfId="0" applyNumberFormat="1" applyFont="1" applyFill="1" applyAlignment="1">
      <alignment horizontal="center"/>
    </xf>
    <xf numFmtId="9" fontId="0" fillId="0" borderId="0" xfId="2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9" fontId="6" fillId="2" borderId="0" xfId="0" applyNumberFormat="1" applyFont="1" applyFill="1" applyAlignment="1">
      <alignment horizontal="center"/>
    </xf>
    <xf numFmtId="164" fontId="0" fillId="0" borderId="2" xfId="21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3" xfId="20" applyBorder="1" applyAlignment="1">
      <alignment/>
    </xf>
    <xf numFmtId="0" fontId="1" fillId="0" borderId="3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169" fontId="0" fillId="0" borderId="2" xfId="0" applyNumberFormat="1" applyFont="1" applyBorder="1" applyAlignment="1">
      <alignment horizontal="center"/>
    </xf>
    <xf numFmtId="9" fontId="6" fillId="2" borderId="4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left" wrapText="1"/>
    </xf>
    <xf numFmtId="1" fontId="0" fillId="0" borderId="5" xfId="0" applyNumberFormat="1" applyFont="1" applyFill="1" applyBorder="1" applyAlignment="1">
      <alignment horizontal="left" wrapText="1"/>
    </xf>
    <xf numFmtId="1" fontId="0" fillId="0" borderId="6" xfId="0" applyNumberFormat="1" applyFont="1" applyFill="1" applyBorder="1" applyAlignment="1">
      <alignment horizontal="left" wrapText="1"/>
    </xf>
    <xf numFmtId="164" fontId="0" fillId="0" borderId="4" xfId="21" applyNumberFormat="1" applyFont="1" applyBorder="1" applyAlignment="1">
      <alignment horizontal="center"/>
    </xf>
    <xf numFmtId="170" fontId="0" fillId="0" borderId="5" xfId="0" applyNumberFormat="1" applyFont="1" applyFill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wrapText="1"/>
    </xf>
    <xf numFmtId="178" fontId="6" fillId="2" borderId="4" xfId="0" applyNumberFormat="1" applyFont="1" applyFill="1" applyBorder="1" applyAlignment="1">
      <alignment horizontal="center" wrapText="1"/>
    </xf>
    <xf numFmtId="169" fontId="6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9" fontId="6" fillId="2" borderId="4" xfId="21" applyFont="1" applyFill="1" applyBorder="1" applyAlignment="1">
      <alignment horizontal="center" wrapText="1"/>
    </xf>
    <xf numFmtId="184" fontId="6" fillId="2" borderId="5" xfId="15" applyNumberFormat="1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9" fontId="6" fillId="2" borderId="2" xfId="2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/>
    </xf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2" fontId="0" fillId="0" borderId="0" xfId="0" applyNumberFormat="1" applyBorder="1" applyAlignment="1">
      <alignment/>
    </xf>
    <xf numFmtId="2" fontId="0" fillId="0" borderId="2" xfId="0" applyNumberFormat="1" applyFont="1" applyBorder="1" applyAlignment="1">
      <alignment horizontal="center"/>
    </xf>
    <xf numFmtId="178" fontId="0" fillId="0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178" fontId="6" fillId="2" borderId="9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169" fontId="6" fillId="2" borderId="9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925"/>
        </c:manualLayout>
      </c:layout>
      <c:scatterChart>
        <c:scatterStyle val="smooth"/>
        <c:varyColors val="0"/>
        <c:ser>
          <c:idx val="0"/>
          <c:order val="0"/>
          <c:tx>
            <c:strRef>
              <c:f>Input!$H$4</c:f>
              <c:strCache>
                <c:ptCount val="1"/>
                <c:pt idx="0">
                  <c:v>Your Data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Input!$F$5:$F$13</c:f>
              <c:numCache/>
            </c:numRef>
          </c:xVal>
          <c:yVal>
            <c:numRef>
              <c:f>Input!$H$5:$H$13</c:f>
              <c:numCache>
                <c:ptCount val="9"/>
                <c:pt idx="0">
                  <c:v>1.1936170212765955</c:v>
                </c:pt>
                <c:pt idx="1">
                  <c:v>1.0545112781954884</c:v>
                </c:pt>
                <c:pt idx="2">
                  <c:v>1</c:v>
                </c:pt>
                <c:pt idx="3">
                  <c:v>0.9367694534120004</c:v>
                </c:pt>
                <c:pt idx="4">
                  <c:v>0.8903976721629485</c:v>
                </c:pt>
                <c:pt idx="5">
                  <c:v>0.8874242024782493</c:v>
                </c:pt>
                <c:pt idx="6">
                  <c:v>0.8604804999999999</c:v>
                </c:pt>
                <c:pt idx="7">
                  <c:v>0.8518317499999999</c:v>
                </c:pt>
                <c:pt idx="8">
                  <c:v>0.811813354520097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Input!$I$4</c:f>
              <c:strCache>
                <c:ptCount val="1"/>
                <c:pt idx="0">
                  <c:v>Your Trend (%)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Input!$F$5:$F$13</c:f>
              <c:numCache/>
            </c:numRef>
          </c:xVal>
          <c:yVal>
            <c:numRef>
              <c:f>Input!$I$5:$I$13</c:f>
              <c:numCache>
                <c:ptCount val="9"/>
                <c:pt idx="0">
                  <c:v>1.1231197847528493</c:v>
                </c:pt>
                <c:pt idx="1">
                  <c:v>1.0597734591660848</c:v>
                </c:pt>
                <c:pt idx="2">
                  <c:v>1</c:v>
                </c:pt>
                <c:pt idx="3">
                  <c:v>0.9261262106809715</c:v>
                </c:pt>
                <c:pt idx="4">
                  <c:v>0.9120912277483141</c:v>
                </c:pt>
                <c:pt idx="5">
                  <c:v>0.8738907383184726</c:v>
                </c:pt>
                <c:pt idx="6">
                  <c:v>0.8799910606861695</c:v>
                </c:pt>
                <c:pt idx="7">
                  <c:v>0.8310605675177392</c:v>
                </c:pt>
                <c:pt idx="8">
                  <c:v>0.7746184522720687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Input!$J$4</c:f>
              <c:strCache>
                <c:ptCount val="1"/>
                <c:pt idx="0">
                  <c:v>Average Trend 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Input!$F$5:$F$13</c:f>
              <c:numCache/>
            </c:numRef>
          </c:xVal>
          <c:yVal>
            <c:numRef>
              <c:f>Input!$J$5:$J$13</c:f>
              <c:numCache/>
            </c:numRef>
          </c:yVal>
          <c:smooth val="1"/>
        </c:ser>
        <c:axId val="8776061"/>
        <c:axId val="11875686"/>
      </c:scatterChart>
      <c:valAx>
        <c:axId val="8776061"/>
        <c:scaling>
          <c:logBase val="10"/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75686"/>
        <c:crosses val="autoZero"/>
        <c:crossBetween val="midCat"/>
        <c:dispUnits/>
      </c:valAx>
      <c:valAx>
        <c:axId val="11875686"/>
        <c:scaling>
          <c:orientation val="minMax"/>
          <c:min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87760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2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0.51875</cdr:x>
      <cdr:y>0.026</cdr:y>
    </cdr:from>
    <cdr:to>
      <cdr:x>0.86925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95250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Relative Speed (%)</a:t>
          </a:r>
        </a:p>
      </cdr:txBody>
    </cdr:sp>
  </cdr:relSizeAnchor>
  <cdr:relSizeAnchor xmlns:cdr="http://schemas.openxmlformats.org/drawingml/2006/chartDrawing">
    <cdr:from>
      <cdr:x>0.61675</cdr:x>
      <cdr:y>0.93475</cdr:y>
    </cdr:from>
    <cdr:to>
      <cdr:x>0.96725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3495675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Relative Speed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13</xdr:col>
      <xdr:colOff>152400</xdr:colOff>
      <xdr:row>1</xdr:row>
      <xdr:rowOff>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238125</xdr:rowOff>
    </xdr:from>
    <xdr:to>
      <xdr:col>10</xdr:col>
      <xdr:colOff>523875</xdr:colOff>
      <xdr:row>0</xdr:row>
      <xdr:rowOff>238125</xdr:rowOff>
    </xdr:to>
    <xdr:sp>
      <xdr:nvSpPr>
        <xdr:cNvPr id="2" name="Line 3"/>
        <xdr:cNvSpPr>
          <a:spLocks/>
        </xdr:cNvSpPr>
      </xdr:nvSpPr>
      <xdr:spPr>
        <a:xfrm>
          <a:off x="5219700" y="238125"/>
          <a:ext cx="5143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0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5210175" y="981075"/>
        <a:ext cx="42672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5" customWidth="1"/>
    <col min="2" max="3" width="8.7109375" style="5" customWidth="1"/>
    <col min="4" max="5" width="7.140625" style="0" customWidth="1"/>
    <col min="6" max="6" width="8.421875" style="5" customWidth="1"/>
    <col min="7" max="7" width="8.7109375" style="5" customWidth="1"/>
    <col min="8" max="8" width="8.00390625" style="5" customWidth="1"/>
    <col min="9" max="9" width="8.421875" style="0" customWidth="1"/>
    <col min="10" max="10" width="8.7109375" style="5" customWidth="1"/>
    <col min="11" max="19" width="8.00390625" style="0" customWidth="1"/>
  </cols>
  <sheetData>
    <row r="1" spans="1:16" ht="30" customHeight="1">
      <c r="A1" s="54" t="s">
        <v>16</v>
      </c>
      <c r="P1" s="55" t="s">
        <v>7</v>
      </c>
    </row>
    <row r="2" spans="6:10" ht="21.75" customHeight="1">
      <c r="F2" s="20" t="s">
        <v>25</v>
      </c>
      <c r="G2" s="19">
        <v>-0.07764017961595775</v>
      </c>
      <c r="H2" s="19">
        <v>-0.08375590227220724</v>
      </c>
      <c r="I2" s="20" t="s">
        <v>26</v>
      </c>
      <c r="J2" s="53" t="s">
        <v>17</v>
      </c>
    </row>
    <row r="3" spans="2:13" ht="25.5" customHeight="1">
      <c r="B3" s="59" t="s">
        <v>32</v>
      </c>
      <c r="C3" s="61">
        <v>2000</v>
      </c>
      <c r="F3" s="20" t="s">
        <v>33</v>
      </c>
      <c r="G3" s="62">
        <v>-0.07227999999999997</v>
      </c>
      <c r="H3" s="63">
        <v>-0.07748148820970727</v>
      </c>
      <c r="L3" s="20" t="s">
        <v>27</v>
      </c>
      <c r="M3" s="60" t="str">
        <f>IF(H2&lt;H3,"sprinter","staier")</f>
        <v>sprinter</v>
      </c>
    </row>
    <row r="4" spans="1:15" s="21" customFormat="1" ht="39.75" customHeight="1">
      <c r="A4" s="29" t="s">
        <v>15</v>
      </c>
      <c r="B4" s="51" t="s">
        <v>1</v>
      </c>
      <c r="C4" s="29" t="s">
        <v>12</v>
      </c>
      <c r="D4" s="29" t="s">
        <v>0</v>
      </c>
      <c r="E4" s="29" t="s">
        <v>3</v>
      </c>
      <c r="F4" s="29" t="s">
        <v>13</v>
      </c>
      <c r="G4" s="29" t="s">
        <v>14</v>
      </c>
      <c r="H4" s="29" t="s">
        <v>30</v>
      </c>
      <c r="I4" s="29" t="s">
        <v>29</v>
      </c>
      <c r="J4" s="29" t="s">
        <v>18</v>
      </c>
      <c r="L4" s="20" t="s">
        <v>28</v>
      </c>
      <c r="M4" s="5">
        <f>MATCH($C$3,B5:B24,0)</f>
        <v>3</v>
      </c>
      <c r="N4" s="16">
        <f ca="1">OFFSET(D$4,$M$4,0)</f>
        <v>336.59999999999997</v>
      </c>
      <c r="O4" s="9">
        <f ca="1">OFFSET(E$4,$M$4,0)</f>
        <v>5.9417706476530014</v>
      </c>
    </row>
    <row r="5" spans="1:10" ht="12.75">
      <c r="A5" s="64">
        <v>1</v>
      </c>
      <c r="B5" s="22">
        <v>500</v>
      </c>
      <c r="C5" s="17">
        <v>0.0008159722222222223</v>
      </c>
      <c r="D5" s="1">
        <f>IF(B5&gt;0,C5*86400,"-")</f>
        <v>70.5</v>
      </c>
      <c r="E5" s="9">
        <f>IF(B5&gt;0,B5/D5,"-")</f>
        <v>7.092198581560283</v>
      </c>
      <c r="F5" s="18">
        <f aca="true" t="shared" si="0" ref="F5:F29">IF(B5&gt;0,B5/$C$3,"-")</f>
        <v>0.25</v>
      </c>
      <c r="G5" s="15">
        <f aca="true" t="shared" si="1" ref="G5:G29">IF($B5&gt;0,D5/N$4,"-")</f>
        <v>0.2094474153297683</v>
      </c>
      <c r="H5" s="15">
        <f aca="true" t="shared" si="2" ref="H5:H29">IF($B5&gt;0,E5/O$4,"-")</f>
        <v>1.1936170212765955</v>
      </c>
      <c r="I5" s="15">
        <f>IF($B5&gt;0,F5^$H$2,"-")</f>
        <v>1.1231197847528493</v>
      </c>
      <c r="J5" s="15">
        <f aca="true" t="shared" si="3" ref="J5:J29">IF($B5&gt;0,F5^$H$3,"-")</f>
        <v>1.1133930450895977</v>
      </c>
    </row>
    <row r="6" spans="1:10" ht="12.75">
      <c r="A6" s="64">
        <v>2</v>
      </c>
      <c r="B6" s="22">
        <v>1000</v>
      </c>
      <c r="C6" s="17">
        <v>0.0018472222222222223</v>
      </c>
      <c r="D6" s="1">
        <f aca="true" t="shared" si="4" ref="D6:D29">IF(B6&gt;0,C6*86400,"-")</f>
        <v>159.60000000000002</v>
      </c>
      <c r="E6" s="9">
        <f aca="true" t="shared" si="5" ref="E6:E29">IF(B6&gt;0,B6/D6,"-")</f>
        <v>6.265664160401002</v>
      </c>
      <c r="F6" s="18">
        <f t="shared" si="0"/>
        <v>0.5</v>
      </c>
      <c r="G6" s="15">
        <f t="shared" si="1"/>
        <v>0.4741532976827096</v>
      </c>
      <c r="H6" s="15">
        <f t="shared" si="2"/>
        <v>1.0545112781954884</v>
      </c>
      <c r="I6" s="15">
        <f aca="true" t="shared" si="6" ref="I6:I29">IF($B6&gt;0,F6^$H$2,"-")</f>
        <v>1.0597734591660848</v>
      </c>
      <c r="J6" s="15">
        <f t="shared" si="3"/>
        <v>1.0551744145351505</v>
      </c>
    </row>
    <row r="7" spans="1:10" ht="12.75">
      <c r="A7" s="64">
        <v>3</v>
      </c>
      <c r="B7" s="22">
        <v>2000</v>
      </c>
      <c r="C7" s="17">
        <v>0.003895833333333333</v>
      </c>
      <c r="D7" s="1">
        <f t="shared" si="4"/>
        <v>336.59999999999997</v>
      </c>
      <c r="E7" s="9">
        <f t="shared" si="5"/>
        <v>5.9417706476530014</v>
      </c>
      <c r="F7" s="18">
        <f t="shared" si="0"/>
        <v>1</v>
      </c>
      <c r="G7" s="15">
        <f t="shared" si="1"/>
        <v>1</v>
      </c>
      <c r="H7" s="15">
        <f t="shared" si="2"/>
        <v>1</v>
      </c>
      <c r="I7" s="15">
        <f t="shared" si="6"/>
        <v>1</v>
      </c>
      <c r="J7" s="15">
        <f t="shared" si="3"/>
        <v>1</v>
      </c>
    </row>
    <row r="8" spans="1:10" ht="12.75">
      <c r="A8" s="64">
        <v>4</v>
      </c>
      <c r="B8" s="22">
        <v>5000</v>
      </c>
      <c r="C8" s="17">
        <v>0.01039699074074074</v>
      </c>
      <c r="D8" s="1">
        <f t="shared" si="4"/>
        <v>898.3</v>
      </c>
      <c r="E8" s="9">
        <f t="shared" si="5"/>
        <v>5.56606924190137</v>
      </c>
      <c r="F8" s="18">
        <f t="shared" si="0"/>
        <v>2.5</v>
      </c>
      <c r="G8" s="15">
        <f t="shared" si="1"/>
        <v>2.6687462863933455</v>
      </c>
      <c r="H8" s="15">
        <f t="shared" si="2"/>
        <v>0.9367694534120004</v>
      </c>
      <c r="I8" s="15">
        <f t="shared" si="6"/>
        <v>0.9261262106809715</v>
      </c>
      <c r="J8" s="15">
        <f t="shared" si="3"/>
        <v>0.9314660189429055</v>
      </c>
    </row>
    <row r="9" spans="1:10" ht="12.75">
      <c r="A9" s="64">
        <v>5</v>
      </c>
      <c r="B9" s="22">
        <v>6000</v>
      </c>
      <c r="C9" s="17">
        <v>0.013126157407407408</v>
      </c>
      <c r="D9" s="1">
        <f t="shared" si="4"/>
        <v>1134.1</v>
      </c>
      <c r="E9" s="9">
        <f t="shared" si="5"/>
        <v>5.290538753196367</v>
      </c>
      <c r="F9" s="18">
        <f t="shared" si="0"/>
        <v>3</v>
      </c>
      <c r="G9" s="15">
        <f t="shared" si="1"/>
        <v>3.369281045751634</v>
      </c>
      <c r="H9" s="15">
        <f t="shared" si="2"/>
        <v>0.8903976721629485</v>
      </c>
      <c r="I9" s="15">
        <f t="shared" si="6"/>
        <v>0.9120912277483141</v>
      </c>
      <c r="J9" s="15">
        <f t="shared" si="3"/>
        <v>0.918400127038017</v>
      </c>
    </row>
    <row r="10" spans="1:10" ht="12.75">
      <c r="A10" s="64">
        <v>6</v>
      </c>
      <c r="B10" s="8">
        <v>10000</v>
      </c>
      <c r="C10" s="17">
        <v>0.02195023148148148</v>
      </c>
      <c r="D10" s="1">
        <f t="shared" si="4"/>
        <v>1896.5</v>
      </c>
      <c r="E10" s="9">
        <f t="shared" si="5"/>
        <v>5.272871078302136</v>
      </c>
      <c r="F10" s="18">
        <f t="shared" si="0"/>
        <v>5</v>
      </c>
      <c r="G10" s="15">
        <f t="shared" si="1"/>
        <v>5.6342840166369585</v>
      </c>
      <c r="H10" s="15">
        <f t="shared" si="2"/>
        <v>0.8874242024782493</v>
      </c>
      <c r="I10" s="15">
        <f t="shared" si="6"/>
        <v>0.8738907383184726</v>
      </c>
      <c r="J10" s="15">
        <f t="shared" si="3"/>
        <v>0.882760239550782</v>
      </c>
    </row>
    <row r="11" spans="1:10" ht="12.75">
      <c r="A11" s="64">
        <v>7</v>
      </c>
      <c r="B11" s="8">
        <v>9203</v>
      </c>
      <c r="C11" s="17">
        <v>0.020833333333333332</v>
      </c>
      <c r="D11" s="1">
        <f t="shared" si="4"/>
        <v>1800</v>
      </c>
      <c r="E11" s="9">
        <f t="shared" si="5"/>
        <v>5.112777777777778</v>
      </c>
      <c r="F11" s="18">
        <f t="shared" si="0"/>
        <v>4.6015</v>
      </c>
      <c r="G11" s="15">
        <f t="shared" si="1"/>
        <v>5.3475935828877015</v>
      </c>
      <c r="H11" s="15">
        <f t="shared" si="2"/>
        <v>0.8604804999999999</v>
      </c>
      <c r="I11" s="15">
        <f t="shared" si="6"/>
        <v>0.8799910606861695</v>
      </c>
      <c r="J11" s="15">
        <f t="shared" si="3"/>
        <v>0.8884593576669295</v>
      </c>
    </row>
    <row r="12" spans="1:10" ht="12.75">
      <c r="A12" s="64">
        <v>8</v>
      </c>
      <c r="B12" s="8">
        <v>18221</v>
      </c>
      <c r="C12" s="17">
        <v>0.041666666666666664</v>
      </c>
      <c r="D12" s="1">
        <f t="shared" si="4"/>
        <v>3600</v>
      </c>
      <c r="E12" s="9">
        <f t="shared" si="5"/>
        <v>5.061388888888889</v>
      </c>
      <c r="F12" s="18">
        <f t="shared" si="0"/>
        <v>9.1105</v>
      </c>
      <c r="G12" s="15">
        <f t="shared" si="1"/>
        <v>10.695187165775403</v>
      </c>
      <c r="H12" s="15">
        <f t="shared" si="2"/>
        <v>0.8518317499999999</v>
      </c>
      <c r="I12" s="15">
        <f t="shared" si="6"/>
        <v>0.8310605675177392</v>
      </c>
      <c r="J12" s="15">
        <f t="shared" si="3"/>
        <v>0.8426616732658436</v>
      </c>
    </row>
    <row r="13" spans="1:10" ht="12.75">
      <c r="A13" s="64">
        <v>9</v>
      </c>
      <c r="B13" s="8">
        <v>42195</v>
      </c>
      <c r="C13" s="17">
        <v>0.10124537037037036</v>
      </c>
      <c r="D13" s="1">
        <f t="shared" si="4"/>
        <v>8747.599999999999</v>
      </c>
      <c r="E13" s="9">
        <f t="shared" si="5"/>
        <v>4.823608761260232</v>
      </c>
      <c r="F13" s="18">
        <f t="shared" si="0"/>
        <v>21.0975</v>
      </c>
      <c r="G13" s="15">
        <f t="shared" si="1"/>
        <v>25.988116458704692</v>
      </c>
      <c r="H13" s="15">
        <f t="shared" si="2"/>
        <v>0.811813354520097</v>
      </c>
      <c r="I13" s="15">
        <f t="shared" si="6"/>
        <v>0.7746184522720687</v>
      </c>
      <c r="J13" s="15">
        <f t="shared" si="3"/>
        <v>0.789580859178022</v>
      </c>
    </row>
    <row r="14" spans="1:10" ht="12.75">
      <c r="A14" s="64">
        <v>10</v>
      </c>
      <c r="B14" s="8"/>
      <c r="C14" s="17"/>
      <c r="D14" s="1" t="str">
        <f t="shared" si="4"/>
        <v>-</v>
      </c>
      <c r="E14" s="9" t="str">
        <f t="shared" si="5"/>
        <v>-</v>
      </c>
      <c r="F14" s="18" t="str">
        <f t="shared" si="0"/>
        <v>-</v>
      </c>
      <c r="G14" s="15" t="str">
        <f t="shared" si="1"/>
        <v>-</v>
      </c>
      <c r="H14" s="15" t="str">
        <f t="shared" si="2"/>
        <v>-</v>
      </c>
      <c r="I14" s="15" t="str">
        <f t="shared" si="6"/>
        <v>-</v>
      </c>
      <c r="J14" s="15" t="str">
        <f t="shared" si="3"/>
        <v>-</v>
      </c>
    </row>
    <row r="15" spans="1:10" ht="12.75">
      <c r="A15" s="64">
        <v>11</v>
      </c>
      <c r="B15" s="8"/>
      <c r="C15" s="17"/>
      <c r="D15" s="1" t="str">
        <f t="shared" si="4"/>
        <v>-</v>
      </c>
      <c r="E15" s="9" t="str">
        <f t="shared" si="5"/>
        <v>-</v>
      </c>
      <c r="F15" s="18" t="str">
        <f t="shared" si="0"/>
        <v>-</v>
      </c>
      <c r="G15" s="15" t="str">
        <f t="shared" si="1"/>
        <v>-</v>
      </c>
      <c r="H15" s="15" t="str">
        <f t="shared" si="2"/>
        <v>-</v>
      </c>
      <c r="I15" s="15" t="str">
        <f t="shared" si="6"/>
        <v>-</v>
      </c>
      <c r="J15" s="15" t="str">
        <f t="shared" si="3"/>
        <v>-</v>
      </c>
    </row>
    <row r="16" spans="1:10" ht="12.75">
      <c r="A16" s="64">
        <v>12</v>
      </c>
      <c r="B16" s="8"/>
      <c r="C16" s="17"/>
      <c r="D16" s="1" t="str">
        <f t="shared" si="4"/>
        <v>-</v>
      </c>
      <c r="E16" s="9" t="str">
        <f t="shared" si="5"/>
        <v>-</v>
      </c>
      <c r="F16" s="18" t="str">
        <f t="shared" si="0"/>
        <v>-</v>
      </c>
      <c r="G16" s="15" t="str">
        <f t="shared" si="1"/>
        <v>-</v>
      </c>
      <c r="H16" s="15" t="str">
        <f t="shared" si="2"/>
        <v>-</v>
      </c>
      <c r="I16" s="15" t="str">
        <f t="shared" si="6"/>
        <v>-</v>
      </c>
      <c r="J16" s="15" t="str">
        <f t="shared" si="3"/>
        <v>-</v>
      </c>
    </row>
    <row r="17" spans="1:10" ht="12.75">
      <c r="A17" s="64">
        <v>13</v>
      </c>
      <c r="B17" s="8"/>
      <c r="C17" s="17"/>
      <c r="D17" s="1" t="str">
        <f t="shared" si="4"/>
        <v>-</v>
      </c>
      <c r="E17" s="9" t="str">
        <f t="shared" si="5"/>
        <v>-</v>
      </c>
      <c r="F17" s="18" t="str">
        <f t="shared" si="0"/>
        <v>-</v>
      </c>
      <c r="G17" s="15" t="str">
        <f t="shared" si="1"/>
        <v>-</v>
      </c>
      <c r="H17" s="15" t="str">
        <f t="shared" si="2"/>
        <v>-</v>
      </c>
      <c r="I17" s="15" t="str">
        <f t="shared" si="6"/>
        <v>-</v>
      </c>
      <c r="J17" s="15" t="str">
        <f t="shared" si="3"/>
        <v>-</v>
      </c>
    </row>
    <row r="18" spans="1:10" ht="12.75">
      <c r="A18" s="64">
        <v>14</v>
      </c>
      <c r="B18" s="8"/>
      <c r="C18" s="17"/>
      <c r="D18" s="1" t="str">
        <f t="shared" si="4"/>
        <v>-</v>
      </c>
      <c r="E18" s="9" t="str">
        <f t="shared" si="5"/>
        <v>-</v>
      </c>
      <c r="F18" s="18" t="str">
        <f t="shared" si="0"/>
        <v>-</v>
      </c>
      <c r="G18" s="15" t="str">
        <f t="shared" si="1"/>
        <v>-</v>
      </c>
      <c r="H18" s="15" t="str">
        <f t="shared" si="2"/>
        <v>-</v>
      </c>
      <c r="I18" s="15" t="str">
        <f t="shared" si="6"/>
        <v>-</v>
      </c>
      <c r="J18" s="15" t="str">
        <f t="shared" si="3"/>
        <v>-</v>
      </c>
    </row>
    <row r="19" spans="1:10" ht="12.75">
      <c r="A19" s="64">
        <v>15</v>
      </c>
      <c r="B19" s="8"/>
      <c r="C19" s="17"/>
      <c r="D19" s="1" t="str">
        <f t="shared" si="4"/>
        <v>-</v>
      </c>
      <c r="E19" s="9" t="str">
        <f t="shared" si="5"/>
        <v>-</v>
      </c>
      <c r="F19" s="18" t="str">
        <f t="shared" si="0"/>
        <v>-</v>
      </c>
      <c r="G19" s="15" t="str">
        <f t="shared" si="1"/>
        <v>-</v>
      </c>
      <c r="H19" s="15" t="str">
        <f t="shared" si="2"/>
        <v>-</v>
      </c>
      <c r="I19" s="15" t="str">
        <f t="shared" si="6"/>
        <v>-</v>
      </c>
      <c r="J19" s="15" t="str">
        <f t="shared" si="3"/>
        <v>-</v>
      </c>
    </row>
    <row r="20" spans="1:10" ht="12.75">
      <c r="A20" s="64">
        <v>16</v>
      </c>
      <c r="B20" s="8"/>
      <c r="C20" s="17"/>
      <c r="D20" s="1" t="str">
        <f t="shared" si="4"/>
        <v>-</v>
      </c>
      <c r="E20" s="9" t="str">
        <f t="shared" si="5"/>
        <v>-</v>
      </c>
      <c r="F20" s="18" t="str">
        <f t="shared" si="0"/>
        <v>-</v>
      </c>
      <c r="G20" s="15" t="str">
        <f t="shared" si="1"/>
        <v>-</v>
      </c>
      <c r="H20" s="15" t="str">
        <f t="shared" si="2"/>
        <v>-</v>
      </c>
      <c r="I20" s="15" t="str">
        <f t="shared" si="6"/>
        <v>-</v>
      </c>
      <c r="J20" s="15" t="str">
        <f t="shared" si="3"/>
        <v>-</v>
      </c>
    </row>
    <row r="21" spans="1:10" ht="12.75">
      <c r="A21" s="64">
        <v>17</v>
      </c>
      <c r="B21" s="8"/>
      <c r="C21" s="17"/>
      <c r="D21" s="1" t="str">
        <f t="shared" si="4"/>
        <v>-</v>
      </c>
      <c r="E21" s="9" t="str">
        <f t="shared" si="5"/>
        <v>-</v>
      </c>
      <c r="F21" s="18" t="str">
        <f t="shared" si="0"/>
        <v>-</v>
      </c>
      <c r="G21" s="15" t="str">
        <f t="shared" si="1"/>
        <v>-</v>
      </c>
      <c r="H21" s="15" t="str">
        <f t="shared" si="2"/>
        <v>-</v>
      </c>
      <c r="I21" s="15" t="str">
        <f t="shared" si="6"/>
        <v>-</v>
      </c>
      <c r="J21" s="15" t="str">
        <f t="shared" si="3"/>
        <v>-</v>
      </c>
    </row>
    <row r="22" spans="1:10" ht="12.75">
      <c r="A22" s="64">
        <v>18</v>
      </c>
      <c r="B22" s="8"/>
      <c r="C22" s="17"/>
      <c r="D22" s="1" t="str">
        <f t="shared" si="4"/>
        <v>-</v>
      </c>
      <c r="E22" s="9" t="str">
        <f t="shared" si="5"/>
        <v>-</v>
      </c>
      <c r="F22" s="18" t="str">
        <f t="shared" si="0"/>
        <v>-</v>
      </c>
      <c r="G22" s="15" t="str">
        <f t="shared" si="1"/>
        <v>-</v>
      </c>
      <c r="H22" s="15" t="str">
        <f t="shared" si="2"/>
        <v>-</v>
      </c>
      <c r="I22" s="15" t="str">
        <f t="shared" si="6"/>
        <v>-</v>
      </c>
      <c r="J22" s="15" t="str">
        <f t="shared" si="3"/>
        <v>-</v>
      </c>
    </row>
    <row r="23" spans="1:10" ht="12.75">
      <c r="A23" s="64">
        <v>19</v>
      </c>
      <c r="B23" s="8"/>
      <c r="C23" s="17"/>
      <c r="D23" s="1" t="str">
        <f t="shared" si="4"/>
        <v>-</v>
      </c>
      <c r="E23" s="9" t="str">
        <f t="shared" si="5"/>
        <v>-</v>
      </c>
      <c r="F23" s="18" t="str">
        <f t="shared" si="0"/>
        <v>-</v>
      </c>
      <c r="G23" s="15" t="str">
        <f t="shared" si="1"/>
        <v>-</v>
      </c>
      <c r="H23" s="15" t="str">
        <f t="shared" si="2"/>
        <v>-</v>
      </c>
      <c r="I23" s="15" t="str">
        <f t="shared" si="6"/>
        <v>-</v>
      </c>
      <c r="J23" s="15" t="str">
        <f t="shared" si="3"/>
        <v>-</v>
      </c>
    </row>
    <row r="24" spans="1:10" ht="12.75">
      <c r="A24" s="64">
        <v>20</v>
      </c>
      <c r="B24" s="8"/>
      <c r="C24" s="17"/>
      <c r="D24" s="1" t="str">
        <f t="shared" si="4"/>
        <v>-</v>
      </c>
      <c r="E24" s="9" t="str">
        <f t="shared" si="5"/>
        <v>-</v>
      </c>
      <c r="F24" s="18" t="str">
        <f t="shared" si="0"/>
        <v>-</v>
      </c>
      <c r="G24" s="15" t="str">
        <f t="shared" si="1"/>
        <v>-</v>
      </c>
      <c r="H24" s="15" t="str">
        <f t="shared" si="2"/>
        <v>-</v>
      </c>
      <c r="I24" s="15" t="str">
        <f t="shared" si="6"/>
        <v>-</v>
      </c>
      <c r="J24" s="15" t="str">
        <f t="shared" si="3"/>
        <v>-</v>
      </c>
    </row>
    <row r="25" spans="1:10" ht="12.75">
      <c r="A25" s="64">
        <v>21</v>
      </c>
      <c r="B25" s="8"/>
      <c r="C25" s="17"/>
      <c r="D25" s="1" t="str">
        <f t="shared" si="4"/>
        <v>-</v>
      </c>
      <c r="E25" s="9" t="str">
        <f t="shared" si="5"/>
        <v>-</v>
      </c>
      <c r="F25" s="18" t="str">
        <f t="shared" si="0"/>
        <v>-</v>
      </c>
      <c r="G25" s="15" t="str">
        <f t="shared" si="1"/>
        <v>-</v>
      </c>
      <c r="H25" s="15" t="str">
        <f t="shared" si="2"/>
        <v>-</v>
      </c>
      <c r="I25" s="15" t="str">
        <f t="shared" si="6"/>
        <v>-</v>
      </c>
      <c r="J25" s="15" t="str">
        <f t="shared" si="3"/>
        <v>-</v>
      </c>
    </row>
    <row r="26" spans="1:10" ht="12.75">
      <c r="A26" s="64">
        <v>22</v>
      </c>
      <c r="B26" s="8"/>
      <c r="C26" s="17"/>
      <c r="D26" s="1" t="str">
        <f t="shared" si="4"/>
        <v>-</v>
      </c>
      <c r="E26" s="9" t="str">
        <f t="shared" si="5"/>
        <v>-</v>
      </c>
      <c r="F26" s="18" t="str">
        <f t="shared" si="0"/>
        <v>-</v>
      </c>
      <c r="G26" s="15" t="str">
        <f t="shared" si="1"/>
        <v>-</v>
      </c>
      <c r="H26" s="15" t="str">
        <f t="shared" si="2"/>
        <v>-</v>
      </c>
      <c r="I26" s="15" t="str">
        <f t="shared" si="6"/>
        <v>-</v>
      </c>
      <c r="J26" s="15" t="str">
        <f t="shared" si="3"/>
        <v>-</v>
      </c>
    </row>
    <row r="27" spans="1:10" ht="12.75">
      <c r="A27" s="64">
        <v>23</v>
      </c>
      <c r="B27" s="8"/>
      <c r="C27" s="17"/>
      <c r="D27" s="1" t="str">
        <f t="shared" si="4"/>
        <v>-</v>
      </c>
      <c r="E27" s="9" t="str">
        <f t="shared" si="5"/>
        <v>-</v>
      </c>
      <c r="F27" s="18" t="str">
        <f t="shared" si="0"/>
        <v>-</v>
      </c>
      <c r="G27" s="15" t="str">
        <f t="shared" si="1"/>
        <v>-</v>
      </c>
      <c r="H27" s="15" t="str">
        <f t="shared" si="2"/>
        <v>-</v>
      </c>
      <c r="I27" s="15" t="str">
        <f t="shared" si="6"/>
        <v>-</v>
      </c>
      <c r="J27" s="15" t="str">
        <f t="shared" si="3"/>
        <v>-</v>
      </c>
    </row>
    <row r="28" spans="1:10" ht="12.75">
      <c r="A28" s="64">
        <v>24</v>
      </c>
      <c r="B28" s="8"/>
      <c r="C28" s="17"/>
      <c r="D28" s="1" t="str">
        <f t="shared" si="4"/>
        <v>-</v>
      </c>
      <c r="E28" s="9" t="str">
        <f t="shared" si="5"/>
        <v>-</v>
      </c>
      <c r="F28" s="18" t="str">
        <f t="shared" si="0"/>
        <v>-</v>
      </c>
      <c r="G28" s="15" t="str">
        <f t="shared" si="1"/>
        <v>-</v>
      </c>
      <c r="H28" s="15" t="str">
        <f t="shared" si="2"/>
        <v>-</v>
      </c>
      <c r="I28" s="15" t="str">
        <f t="shared" si="6"/>
        <v>-</v>
      </c>
      <c r="J28" s="15" t="str">
        <f t="shared" si="3"/>
        <v>-</v>
      </c>
    </row>
    <row r="29" spans="1:10" ht="12.75">
      <c r="A29" s="64">
        <v>25</v>
      </c>
      <c r="B29" s="8"/>
      <c r="C29" s="17"/>
      <c r="D29" s="1" t="str">
        <f t="shared" si="4"/>
        <v>-</v>
      </c>
      <c r="E29" s="9" t="str">
        <f t="shared" si="5"/>
        <v>-</v>
      </c>
      <c r="F29" s="18" t="str">
        <f t="shared" si="0"/>
        <v>-</v>
      </c>
      <c r="G29" s="15" t="str">
        <f t="shared" si="1"/>
        <v>-</v>
      </c>
      <c r="H29" s="15" t="str">
        <f t="shared" si="2"/>
        <v>-</v>
      </c>
      <c r="I29" s="15" t="str">
        <f t="shared" si="6"/>
        <v>-</v>
      </c>
      <c r="J29" s="15" t="str">
        <f t="shared" si="3"/>
        <v>-</v>
      </c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K25"/>
  <sheetViews>
    <sheetView workbookViewId="0" topLeftCell="A1">
      <selection activeCell="D5" sqref="D5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8.00390625" style="5" customWidth="1"/>
    <col min="4" max="14" width="8.140625" style="0" customWidth="1"/>
    <col min="15" max="17" width="8.7109375" style="0" customWidth="1"/>
    <col min="18" max="16384" width="6.7109375" style="0" customWidth="1"/>
  </cols>
  <sheetData>
    <row r="1" spans="1:11" ht="16.5" thickBot="1">
      <c r="A1" s="12" t="s">
        <v>31</v>
      </c>
      <c r="B1" s="12"/>
      <c r="C1" s="2"/>
      <c r="D1" s="3"/>
      <c r="E1" s="3"/>
      <c r="I1" s="56" t="s">
        <v>7</v>
      </c>
      <c r="K1" s="4"/>
    </row>
    <row r="2" spans="1:11" ht="64.5" thickTop="1">
      <c r="A2" s="85" t="s">
        <v>4</v>
      </c>
      <c r="B2" s="86"/>
      <c r="C2" s="65">
        <f>Input!$C$3</f>
        <v>2000</v>
      </c>
      <c r="D2" s="41" t="s">
        <v>10</v>
      </c>
      <c r="E2" s="42">
        <v>0.004120370370370371</v>
      </c>
      <c r="F2" s="58" t="s">
        <v>2</v>
      </c>
      <c r="G2" s="43">
        <v>34</v>
      </c>
      <c r="H2" s="44" t="s">
        <v>5</v>
      </c>
      <c r="I2" s="45">
        <f>C2/(E2*86400)</f>
        <v>5.617977528089888</v>
      </c>
      <c r="J2" s="58" t="s">
        <v>22</v>
      </c>
      <c r="K2" s="46">
        <v>0.5</v>
      </c>
    </row>
    <row r="3" spans="1:11" ht="12.75" customHeight="1">
      <c r="A3" s="40"/>
      <c r="B3" s="52"/>
      <c r="C3" s="48"/>
      <c r="D3" s="49" t="s">
        <v>6</v>
      </c>
      <c r="E3" s="50"/>
      <c r="F3" s="50"/>
      <c r="G3" s="50"/>
      <c r="H3" s="50"/>
      <c r="I3" s="50"/>
      <c r="J3" s="50"/>
      <c r="K3" s="51"/>
    </row>
    <row r="4" spans="1:11" ht="17.25" customHeight="1">
      <c r="A4" s="83" t="s">
        <v>21</v>
      </c>
      <c r="B4" s="84"/>
      <c r="C4" s="47">
        <v>250</v>
      </c>
      <c r="D4" s="47">
        <v>500</v>
      </c>
      <c r="E4" s="47">
        <v>1000</v>
      </c>
      <c r="F4" s="47">
        <v>2000</v>
      </c>
      <c r="G4" s="47">
        <v>5000</v>
      </c>
      <c r="H4" s="47">
        <v>6000</v>
      </c>
      <c r="I4" s="47">
        <v>10000</v>
      </c>
      <c r="J4" s="47">
        <v>20000</v>
      </c>
      <c r="K4" s="47">
        <v>40000</v>
      </c>
    </row>
    <row r="5" spans="1:11" ht="16.5" customHeight="1">
      <c r="A5" s="31">
        <v>1</v>
      </c>
      <c r="B5" s="34" t="s">
        <v>8</v>
      </c>
      <c r="C5" s="37">
        <f>(C$4/$C$2)^Input!$H$2</f>
        <v>1.1902525393453958</v>
      </c>
      <c r="D5" s="37">
        <f>(D$4/$C$2)^Input!$H$2</f>
        <v>1.1231197847528493</v>
      </c>
      <c r="E5" s="37">
        <f>(E$4/$C$2)^Input!$H$2</f>
        <v>1.0597734591660848</v>
      </c>
      <c r="F5" s="37">
        <f>(F$4/$C$2)^Input!$H$2</f>
        <v>1</v>
      </c>
      <c r="G5" s="37">
        <f>(G$4/$C$2)^Input!$H$2</f>
        <v>0.9261262106809715</v>
      </c>
      <c r="H5" s="37">
        <f>(H$4/$C$2)^Input!$H$2</f>
        <v>0.9120912277483141</v>
      </c>
      <c r="I5" s="37">
        <f>(I$4/$C$2)^Input!$H$2</f>
        <v>0.8738907383184726</v>
      </c>
      <c r="J5" s="37">
        <f>(J$4/$C$2)^Input!$H$2</f>
        <v>0.8246014568114587</v>
      </c>
      <c r="K5" s="37">
        <f>(K$4/$C$2)^Input!$H$2</f>
        <v>0.778092194779365</v>
      </c>
    </row>
    <row r="6" spans="1:11" ht="16.5" customHeight="1">
      <c r="A6" s="32"/>
      <c r="B6" s="35" t="s">
        <v>23</v>
      </c>
      <c r="C6" s="38">
        <f aca="true" t="shared" si="0" ref="C6:K6">500/(C5*$I$2)/86400</f>
        <v>0.0008654403654195213</v>
      </c>
      <c r="D6" s="38">
        <f t="shared" si="0"/>
        <v>0.0009171707297626066</v>
      </c>
      <c r="E6" s="38">
        <f t="shared" si="0"/>
        <v>0.0009719931969264001</v>
      </c>
      <c r="F6" s="38">
        <f t="shared" si="0"/>
        <v>0.0010300925925925926</v>
      </c>
      <c r="G6" s="38">
        <f t="shared" si="0"/>
        <v>0.0011122594099082627</v>
      </c>
      <c r="H6" s="38">
        <f t="shared" si="0"/>
        <v>0.0011293745200637324</v>
      </c>
      <c r="I6" s="38">
        <f t="shared" si="0"/>
        <v>0.0011787430023285075</v>
      </c>
      <c r="J6" s="38">
        <f t="shared" si="0"/>
        <v>0.0012492005490454992</v>
      </c>
      <c r="K6" s="38">
        <f t="shared" si="0"/>
        <v>0.001323869587054121</v>
      </c>
    </row>
    <row r="7" spans="1:11" ht="16.5" customHeight="1">
      <c r="A7" s="33"/>
      <c r="B7" s="36" t="s">
        <v>24</v>
      </c>
      <c r="C7" s="39">
        <f>$G$2*(1+((C5^3-1))*$K$2^0.5)</f>
        <v>50.49813840080633</v>
      </c>
      <c r="D7" s="39">
        <f aca="true" t="shared" si="1" ref="D7:K7">$G$2*(1+((D5^3-1))*$K$2^0.5)</f>
        <v>44.018174078633116</v>
      </c>
      <c r="E7" s="39">
        <f t="shared" si="1"/>
        <v>38.57398126410905</v>
      </c>
      <c r="F7" s="39">
        <f t="shared" si="1"/>
        <v>34</v>
      </c>
      <c r="G7" s="39">
        <f t="shared" si="1"/>
        <v>29.05577828612224</v>
      </c>
      <c r="H7" s="39">
        <f>$G$2*(1+((H5^3-1))*$K$2^0.5)</f>
        <v>28.20063424471383</v>
      </c>
      <c r="I7" s="39">
        <f t="shared" si="1"/>
        <v>26.00320716541253</v>
      </c>
      <c r="J7" s="39">
        <f t="shared" si="1"/>
        <v>23.438565612630335</v>
      </c>
      <c r="K7" s="39">
        <f t="shared" si="1"/>
        <v>21.283861910680947</v>
      </c>
    </row>
    <row r="8" spans="1:11" ht="16.5" customHeight="1">
      <c r="A8" s="31">
        <v>0.95</v>
      </c>
      <c r="B8" s="34" t="s">
        <v>8</v>
      </c>
      <c r="C8" s="37">
        <f aca="true" t="shared" si="2" ref="C8:K8">C$5*$A8</f>
        <v>1.1307399123781259</v>
      </c>
      <c r="D8" s="37">
        <f t="shared" si="2"/>
        <v>1.066963795515207</v>
      </c>
      <c r="E8" s="37">
        <f t="shared" si="2"/>
        <v>1.0067847862077806</v>
      </c>
      <c r="F8" s="37">
        <f t="shared" si="2"/>
        <v>0.95</v>
      </c>
      <c r="G8" s="37">
        <f t="shared" si="2"/>
        <v>0.8798199001469228</v>
      </c>
      <c r="H8" s="37">
        <f t="shared" si="2"/>
        <v>0.8664866663608983</v>
      </c>
      <c r="I8" s="37">
        <f t="shared" si="2"/>
        <v>0.830196201402549</v>
      </c>
      <c r="J8" s="37">
        <f t="shared" si="2"/>
        <v>0.7833713839708857</v>
      </c>
      <c r="K8" s="37">
        <f t="shared" si="2"/>
        <v>0.7391875850403967</v>
      </c>
    </row>
    <row r="9" spans="1:11" ht="16.5" customHeight="1">
      <c r="A9" s="32"/>
      <c r="B9" s="35" t="s">
        <v>23</v>
      </c>
      <c r="C9" s="38">
        <f aca="true" t="shared" si="3" ref="C9:K9">500/(C8*$I$2)/86400</f>
        <v>0.0009109898583363383</v>
      </c>
      <c r="D9" s="38">
        <f t="shared" si="3"/>
        <v>0.0009654428734343226</v>
      </c>
      <c r="E9" s="38">
        <f t="shared" si="3"/>
        <v>0.0010231507336067368</v>
      </c>
      <c r="F9" s="38">
        <f t="shared" si="3"/>
        <v>0.001084307992202729</v>
      </c>
      <c r="G9" s="38">
        <f t="shared" si="3"/>
        <v>0.0011707993788508029</v>
      </c>
      <c r="H9" s="38">
        <f t="shared" si="3"/>
        <v>0.001188815284277613</v>
      </c>
      <c r="I9" s="38">
        <f t="shared" si="3"/>
        <v>0.0012407821077142181</v>
      </c>
      <c r="J9" s="38">
        <f t="shared" si="3"/>
        <v>0.0013149479463636833</v>
      </c>
      <c r="K9" s="38">
        <f t="shared" si="3"/>
        <v>0.00139354693374118</v>
      </c>
    </row>
    <row r="10" spans="1:11" ht="16.5" customHeight="1">
      <c r="A10" s="33"/>
      <c r="B10" s="36" t="s">
        <v>24</v>
      </c>
      <c r="C10" s="39">
        <f aca="true" t="shared" si="4" ref="C10:K10">$G$2*(1+((C8^3-1))*$K$2^0.5)</f>
        <v>44.71615385272246</v>
      </c>
      <c r="D10" s="39">
        <f t="shared" si="4"/>
        <v>39.1603944419992</v>
      </c>
      <c r="E10" s="39">
        <f t="shared" si="4"/>
        <v>34.49267962764662</v>
      </c>
      <c r="F10" s="39">
        <f t="shared" si="4"/>
        <v>30.571062441331133</v>
      </c>
      <c r="G10" s="39">
        <f t="shared" si="4"/>
        <v>26.33201034939519</v>
      </c>
      <c r="H10" s="39">
        <f t="shared" si="4"/>
        <v>25.59883122689265</v>
      </c>
      <c r="I10" s="39">
        <f t="shared" si="4"/>
        <v>23.714812184776708</v>
      </c>
      <c r="J10" s="39">
        <f t="shared" si="4"/>
        <v>21.515952633460063</v>
      </c>
      <c r="K10" s="39">
        <f t="shared" si="4"/>
        <v>19.668563547001206</v>
      </c>
    </row>
    <row r="11" spans="1:11" ht="16.5" customHeight="1">
      <c r="A11" s="31">
        <v>0.9</v>
      </c>
      <c r="B11" s="34" t="s">
        <v>8</v>
      </c>
      <c r="C11" s="37">
        <f aca="true" t="shared" si="5" ref="C11:K11">C$5*$A11</f>
        <v>1.0712272854108562</v>
      </c>
      <c r="D11" s="37">
        <f t="shared" si="5"/>
        <v>1.0108078062775645</v>
      </c>
      <c r="E11" s="37">
        <f t="shared" si="5"/>
        <v>0.9537961132494763</v>
      </c>
      <c r="F11" s="37">
        <f t="shared" si="5"/>
        <v>0.9</v>
      </c>
      <c r="G11" s="37">
        <f t="shared" si="5"/>
        <v>0.8335135896128744</v>
      </c>
      <c r="H11" s="37">
        <f t="shared" si="5"/>
        <v>0.8208821049734827</v>
      </c>
      <c r="I11" s="37">
        <f t="shared" si="5"/>
        <v>0.7865016644866254</v>
      </c>
      <c r="J11" s="37">
        <f t="shared" si="5"/>
        <v>0.7421413111303128</v>
      </c>
      <c r="K11" s="37">
        <f t="shared" si="5"/>
        <v>0.7002829753014285</v>
      </c>
    </row>
    <row r="12" spans="1:11" ht="16.5" customHeight="1">
      <c r="A12" s="32"/>
      <c r="B12" s="35" t="s">
        <v>23</v>
      </c>
      <c r="C12" s="38">
        <f aca="true" t="shared" si="6" ref="C12:K12">500/(C11*$I$2)/86400</f>
        <v>0.0009616004060216905</v>
      </c>
      <c r="D12" s="38">
        <f t="shared" si="6"/>
        <v>0.0010190785886251186</v>
      </c>
      <c r="E12" s="38">
        <f t="shared" si="6"/>
        <v>0.0010799924410293336</v>
      </c>
      <c r="F12" s="38">
        <f t="shared" si="6"/>
        <v>0.0011445473251028807</v>
      </c>
      <c r="G12" s="38">
        <f t="shared" si="6"/>
        <v>0.0012358437887869584</v>
      </c>
      <c r="H12" s="38">
        <f t="shared" si="6"/>
        <v>0.0012548605778485915</v>
      </c>
      <c r="I12" s="38">
        <f t="shared" si="6"/>
        <v>0.001309714447031675</v>
      </c>
      <c r="J12" s="38">
        <f t="shared" si="6"/>
        <v>0.0013880006100505545</v>
      </c>
      <c r="K12" s="38">
        <f t="shared" si="6"/>
        <v>0.001470966207837912</v>
      </c>
    </row>
    <row r="13" spans="1:11" ht="16.5" customHeight="1">
      <c r="A13" s="33"/>
      <c r="B13" s="36" t="s">
        <v>24</v>
      </c>
      <c r="C13" s="39">
        <f aca="true" t="shared" si="7" ref="C13:K13">$G$2*(1+((C11^3-1))*$K$2^0.5)</f>
        <v>39.511861012334975</v>
      </c>
      <c r="D13" s="39">
        <f t="shared" si="7"/>
        <v>34.7879670214707</v>
      </c>
      <c r="E13" s="39">
        <f t="shared" si="7"/>
        <v>30.81915045968265</v>
      </c>
      <c r="F13" s="39">
        <f t="shared" si="7"/>
        <v>27.484718118147153</v>
      </c>
      <c r="G13" s="39">
        <f t="shared" si="7"/>
        <v>23.880380488730268</v>
      </c>
      <c r="H13" s="39">
        <f t="shared" si="7"/>
        <v>23.256980482543533</v>
      </c>
      <c r="I13" s="39">
        <f t="shared" si="7"/>
        <v>21.65505614173289</v>
      </c>
      <c r="J13" s="39">
        <f t="shared" si="7"/>
        <v>19.785432449754666</v>
      </c>
      <c r="K13" s="39">
        <f t="shared" si="7"/>
        <v>18.214653451033556</v>
      </c>
    </row>
    <row r="14" spans="1:11" ht="16.5" customHeight="1">
      <c r="A14" s="31">
        <v>0.85</v>
      </c>
      <c r="B14" s="34" t="s">
        <v>8</v>
      </c>
      <c r="C14" s="37">
        <f aca="true" t="shared" si="8" ref="C14:K14">C$5*$A14</f>
        <v>1.0117146584435863</v>
      </c>
      <c r="D14" s="37">
        <f t="shared" si="8"/>
        <v>0.954651817039922</v>
      </c>
      <c r="E14" s="37">
        <f t="shared" si="8"/>
        <v>0.900807440291172</v>
      </c>
      <c r="F14" s="37">
        <f t="shared" si="8"/>
        <v>0.85</v>
      </c>
      <c r="G14" s="37">
        <f t="shared" si="8"/>
        <v>0.7872072790788257</v>
      </c>
      <c r="H14" s="37">
        <f t="shared" si="8"/>
        <v>0.7752775435860669</v>
      </c>
      <c r="I14" s="37">
        <f t="shared" si="8"/>
        <v>0.7428071275707018</v>
      </c>
      <c r="J14" s="37">
        <f t="shared" si="8"/>
        <v>0.7009112382897399</v>
      </c>
      <c r="K14" s="37">
        <f t="shared" si="8"/>
        <v>0.6613783655624602</v>
      </c>
    </row>
    <row r="15" spans="1:11" ht="16.5" customHeight="1">
      <c r="A15" s="32"/>
      <c r="B15" s="35" t="s">
        <v>23</v>
      </c>
      <c r="C15" s="38">
        <f aca="true" t="shared" si="9" ref="C15:K15">500/(C14*$I$2)/86400</f>
        <v>0.0010181651357876725</v>
      </c>
      <c r="D15" s="38">
        <f t="shared" si="9"/>
        <v>0.0010790243879560079</v>
      </c>
      <c r="E15" s="38">
        <f t="shared" si="9"/>
        <v>0.0011435214081487062</v>
      </c>
      <c r="F15" s="38">
        <f t="shared" si="9"/>
        <v>0.0012118736383442265</v>
      </c>
      <c r="G15" s="38">
        <f t="shared" si="9"/>
        <v>0.001308540482245015</v>
      </c>
      <c r="H15" s="38">
        <f t="shared" si="9"/>
        <v>0.001328675905957332</v>
      </c>
      <c r="I15" s="38">
        <f t="shared" si="9"/>
        <v>0.001386756473327656</v>
      </c>
      <c r="J15" s="38">
        <f t="shared" si="9"/>
        <v>0.0014696477047594105</v>
      </c>
      <c r="K15" s="38">
        <f t="shared" si="9"/>
        <v>0.0015574936318283774</v>
      </c>
    </row>
    <row r="16" spans="1:11" ht="16.5" customHeight="1">
      <c r="A16" s="33"/>
      <c r="B16" s="36" t="s">
        <v>24</v>
      </c>
      <c r="C16" s="39">
        <f aca="true" t="shared" si="10" ref="C16:K16">$G$2*(1+((C14^3-1))*$K$2^0.5)</f>
        <v>34.854855052922986</v>
      </c>
      <c r="D16" s="39">
        <f t="shared" si="10"/>
        <v>30.87534696356836</v>
      </c>
      <c r="E16" s="39">
        <f t="shared" si="10"/>
        <v>27.53193205134876</v>
      </c>
      <c r="F16" s="39">
        <f t="shared" si="10"/>
        <v>24.72293580752779</v>
      </c>
      <c r="G16" s="39">
        <f t="shared" si="10"/>
        <v>21.686565647492614</v>
      </c>
      <c r="H16" s="39">
        <f t="shared" si="10"/>
        <v>21.161400313062668</v>
      </c>
      <c r="I16" s="39">
        <f t="shared" si="10"/>
        <v>19.811905407986764</v>
      </c>
      <c r="J16" s="39">
        <f t="shared" si="10"/>
        <v>18.236894914384393</v>
      </c>
      <c r="K16" s="39">
        <f t="shared" si="10"/>
        <v>16.913637503424724</v>
      </c>
    </row>
    <row r="17" spans="1:11" ht="16.5" customHeight="1">
      <c r="A17" s="31">
        <v>0.8</v>
      </c>
      <c r="B17" s="34" t="s">
        <v>8</v>
      </c>
      <c r="C17" s="37">
        <f aca="true" t="shared" si="11" ref="C17:K17">C$5*$A17</f>
        <v>0.9522020314763167</v>
      </c>
      <c r="D17" s="37">
        <f t="shared" si="11"/>
        <v>0.8984958278022795</v>
      </c>
      <c r="E17" s="37">
        <f t="shared" si="11"/>
        <v>0.8478187673328679</v>
      </c>
      <c r="F17" s="37">
        <f t="shared" si="11"/>
        <v>0.8</v>
      </c>
      <c r="G17" s="37">
        <f t="shared" si="11"/>
        <v>0.7409009685447772</v>
      </c>
      <c r="H17" s="37">
        <f t="shared" si="11"/>
        <v>0.7296729821986513</v>
      </c>
      <c r="I17" s="37">
        <f t="shared" si="11"/>
        <v>0.6991125906547782</v>
      </c>
      <c r="J17" s="37">
        <f t="shared" si="11"/>
        <v>0.659681165449167</v>
      </c>
      <c r="K17" s="37">
        <f t="shared" si="11"/>
        <v>0.6224737558234921</v>
      </c>
    </row>
    <row r="18" spans="1:11" ht="16.5" customHeight="1">
      <c r="A18" s="32"/>
      <c r="B18" s="35" t="s">
        <v>23</v>
      </c>
      <c r="C18" s="38">
        <f aca="true" t="shared" si="12" ref="C18:K18">500/(C17*$I$2)/86400</f>
        <v>0.0010818004567744017</v>
      </c>
      <c r="D18" s="38">
        <f t="shared" si="12"/>
        <v>0.0011464634122032584</v>
      </c>
      <c r="E18" s="38">
        <f t="shared" si="12"/>
        <v>0.0012149914961580002</v>
      </c>
      <c r="F18" s="38">
        <f t="shared" si="12"/>
        <v>0.0012876157407407406</v>
      </c>
      <c r="G18" s="38">
        <f t="shared" si="12"/>
        <v>0.001390324262385328</v>
      </c>
      <c r="H18" s="38">
        <f t="shared" si="12"/>
        <v>0.0014117181500796652</v>
      </c>
      <c r="I18" s="38">
        <f t="shared" si="12"/>
        <v>0.0014734287529106342</v>
      </c>
      <c r="J18" s="38">
        <f t="shared" si="12"/>
        <v>0.0015615006863068737</v>
      </c>
      <c r="K18" s="38">
        <f t="shared" si="12"/>
        <v>0.0016548369838176509</v>
      </c>
    </row>
    <row r="19" spans="1:11" ht="16.5" customHeight="1">
      <c r="A19" s="33"/>
      <c r="B19" s="36" t="s">
        <v>24</v>
      </c>
      <c r="C19" s="39">
        <f aca="true" t="shared" si="13" ref="C19:K19">$G$2*(1+((C17^3-1))*$K$2^0.5)</f>
        <v>30.71473114776565</v>
      </c>
      <c r="D19" s="39">
        <f t="shared" si="13"/>
        <v>27.396989414812964</v>
      </c>
      <c r="E19" s="39">
        <f t="shared" si="13"/>
        <v>24.60956269377664</v>
      </c>
      <c r="F19" s="39">
        <f t="shared" si="13"/>
        <v>22.267684286552807</v>
      </c>
      <c r="G19" s="39">
        <f t="shared" si="13"/>
        <v>19.73624276904739</v>
      </c>
      <c r="H19" s="39">
        <f t="shared" si="13"/>
        <v>19.298409019846286</v>
      </c>
      <c r="I19" s="39">
        <f t="shared" si="13"/>
        <v>18.173326355244022</v>
      </c>
      <c r="J19" s="39">
        <f t="shared" si="13"/>
        <v>16.860229880219535</v>
      </c>
      <c r="K19" s="39">
        <f t="shared" si="13"/>
        <v>15.757021584821448</v>
      </c>
    </row>
    <row r="20" spans="1:11" ht="16.5" customHeight="1">
      <c r="A20" s="31">
        <v>0.75</v>
      </c>
      <c r="B20" s="34" t="s">
        <v>8</v>
      </c>
      <c r="C20" s="37">
        <f aca="true" t="shared" si="14" ref="C20:K20">C$5*$A20</f>
        <v>0.8926894045090468</v>
      </c>
      <c r="D20" s="37">
        <f t="shared" si="14"/>
        <v>0.842339838564637</v>
      </c>
      <c r="E20" s="37">
        <f t="shared" si="14"/>
        <v>0.7948300943745636</v>
      </c>
      <c r="F20" s="37">
        <f t="shared" si="14"/>
        <v>0.75</v>
      </c>
      <c r="G20" s="37">
        <f t="shared" si="14"/>
        <v>0.6945946580107286</v>
      </c>
      <c r="H20" s="37">
        <f t="shared" si="14"/>
        <v>0.6840684208112355</v>
      </c>
      <c r="I20" s="37">
        <f t="shared" si="14"/>
        <v>0.6554180537388545</v>
      </c>
      <c r="J20" s="37">
        <f t="shared" si="14"/>
        <v>0.618451092608594</v>
      </c>
      <c r="K20" s="37">
        <f t="shared" si="14"/>
        <v>0.5835691460845237</v>
      </c>
    </row>
    <row r="21" spans="1:11" ht="16.5" customHeight="1">
      <c r="A21" s="32"/>
      <c r="B21" s="35" t="s">
        <v>23</v>
      </c>
      <c r="C21" s="38">
        <f aca="true" t="shared" si="15" ref="C21:K21">500/(C20*$I$2)/86400</f>
        <v>0.0011539204872260285</v>
      </c>
      <c r="D21" s="38">
        <f t="shared" si="15"/>
        <v>0.001222894306350142</v>
      </c>
      <c r="E21" s="38">
        <f t="shared" si="15"/>
        <v>0.0012959909292352002</v>
      </c>
      <c r="F21" s="38">
        <f t="shared" si="15"/>
        <v>0.0013734567901234566</v>
      </c>
      <c r="G21" s="38">
        <f t="shared" si="15"/>
        <v>0.00148301254654435</v>
      </c>
      <c r="H21" s="38">
        <f t="shared" si="15"/>
        <v>0.0015058326934183099</v>
      </c>
      <c r="I21" s="38">
        <f t="shared" si="15"/>
        <v>0.0015716573364380098</v>
      </c>
      <c r="J21" s="38">
        <f t="shared" si="15"/>
        <v>0.0016656007320606653</v>
      </c>
      <c r="K21" s="38">
        <f t="shared" si="15"/>
        <v>0.0017651594494054945</v>
      </c>
    </row>
    <row r="22" spans="1:11" ht="16.5" customHeight="1">
      <c r="A22" s="33"/>
      <c r="B22" s="36" t="s">
        <v>24</v>
      </c>
      <c r="C22" s="39">
        <f aca="true" t="shared" si="16" ref="C22:K22">$G$2*(1+((C20^3-1))*$K$2^0.5)</f>
        <v>27.061084470142095</v>
      </c>
      <c r="D22" s="39">
        <f t="shared" si="16"/>
        <v>24.327349521725274</v>
      </c>
      <c r="E22" s="39">
        <f t="shared" si="16"/>
        <v>22.03058067809793</v>
      </c>
      <c r="F22" s="39">
        <f t="shared" si="16"/>
        <v>20.100932332301927</v>
      </c>
      <c r="G22" s="39">
        <f t="shared" si="16"/>
        <v>18.015088796759745</v>
      </c>
      <c r="H22" s="39">
        <f t="shared" si="16"/>
        <v>17.654324904290572</v>
      </c>
      <c r="I22" s="39">
        <f t="shared" si="16"/>
        <v>16.727285355210334</v>
      </c>
      <c r="J22" s="39">
        <f t="shared" si="16"/>
        <v>15.645327200130346</v>
      </c>
      <c r="K22" s="39">
        <f t="shared" si="16"/>
        <v>14.736311575870445</v>
      </c>
    </row>
    <row r="23" spans="1:11" ht="16.5" customHeight="1">
      <c r="A23" s="31">
        <v>0.7</v>
      </c>
      <c r="B23" s="34" t="s">
        <v>8</v>
      </c>
      <c r="C23" s="37">
        <f aca="true" t="shared" si="17" ref="C23:K23">C$5*$A23</f>
        <v>0.833176777541777</v>
      </c>
      <c r="D23" s="37">
        <f t="shared" si="17"/>
        <v>0.7861838493269945</v>
      </c>
      <c r="E23" s="37">
        <f t="shared" si="17"/>
        <v>0.7418414214162593</v>
      </c>
      <c r="F23" s="37">
        <f t="shared" si="17"/>
        <v>0.7</v>
      </c>
      <c r="G23" s="37">
        <f t="shared" si="17"/>
        <v>0.64828834747668</v>
      </c>
      <c r="H23" s="37">
        <f t="shared" si="17"/>
        <v>0.6384638594238198</v>
      </c>
      <c r="I23" s="37">
        <f t="shared" si="17"/>
        <v>0.6117235168229308</v>
      </c>
      <c r="J23" s="37">
        <f t="shared" si="17"/>
        <v>0.5772210197680211</v>
      </c>
      <c r="K23" s="37">
        <f t="shared" si="17"/>
        <v>0.5446645363455555</v>
      </c>
    </row>
    <row r="24" spans="1:11" ht="16.5" customHeight="1">
      <c r="A24" s="32"/>
      <c r="B24" s="35" t="s">
        <v>23</v>
      </c>
      <c r="C24" s="38">
        <f aca="true" t="shared" si="18" ref="C24:K24">500/(C23*$I$2)/86400</f>
        <v>0.0012363433791707447</v>
      </c>
      <c r="D24" s="38">
        <f t="shared" si="18"/>
        <v>0.0013102438996608666</v>
      </c>
      <c r="E24" s="38">
        <f t="shared" si="18"/>
        <v>0.0013885617098948575</v>
      </c>
      <c r="F24" s="38">
        <f t="shared" si="18"/>
        <v>0.0014715608465608466</v>
      </c>
      <c r="G24" s="38">
        <f t="shared" si="18"/>
        <v>0.0015889420141546608</v>
      </c>
      <c r="H24" s="38">
        <f t="shared" si="18"/>
        <v>0.0016133921715196177</v>
      </c>
      <c r="I24" s="38">
        <f t="shared" si="18"/>
        <v>0.0016839185747550107</v>
      </c>
      <c r="J24" s="38">
        <f t="shared" si="18"/>
        <v>0.0017845722129221414</v>
      </c>
      <c r="K24" s="38">
        <f t="shared" si="18"/>
        <v>0.001891242267220173</v>
      </c>
    </row>
    <row r="25" spans="1:11" ht="16.5" customHeight="1">
      <c r="A25" s="33"/>
      <c r="B25" s="36" t="s">
        <v>24</v>
      </c>
      <c r="C25" s="39">
        <f aca="true" t="shared" si="19" ref="C25:K25">$G$2*(1+((C23^3-1))*$K$2^0.5)</f>
        <v>23.86351019333148</v>
      </c>
      <c r="D25" s="39">
        <f t="shared" si="19"/>
        <v>21.64088243082606</v>
      </c>
      <c r="E25" s="39">
        <f t="shared" si="19"/>
        <v>19.773524295444304</v>
      </c>
      <c r="F25" s="39">
        <f t="shared" si="19"/>
        <v>18.2046487218549</v>
      </c>
      <c r="G25" s="39">
        <f t="shared" si="19"/>
        <v>16.508780673994828</v>
      </c>
      <c r="H25" s="39">
        <f t="shared" si="19"/>
        <v>16.21546626779174</v>
      </c>
      <c r="I25" s="39">
        <f t="shared" si="19"/>
        <v>15.461748779591396</v>
      </c>
      <c r="J25" s="39">
        <f t="shared" si="19"/>
        <v>14.582076726987106</v>
      </c>
      <c r="K25" s="39">
        <f t="shared" si="19"/>
        <v>13.84301335721846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mergeCells count="2">
    <mergeCell ref="A4:B4"/>
    <mergeCell ref="A2:B2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K25"/>
  <sheetViews>
    <sheetView workbookViewId="0" topLeftCell="A1">
      <selection activeCell="M4" sqref="M4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8.00390625" style="5" customWidth="1"/>
    <col min="4" max="14" width="8.140625" style="0" customWidth="1"/>
    <col min="15" max="17" width="8.7109375" style="0" customWidth="1"/>
    <col min="18" max="16384" width="6.7109375" style="0" customWidth="1"/>
  </cols>
  <sheetData>
    <row r="1" spans="1:11" ht="24" customHeight="1" thickBot="1">
      <c r="A1" s="82" t="s">
        <v>36</v>
      </c>
      <c r="B1" s="12"/>
      <c r="C1" s="2"/>
      <c r="D1" s="3"/>
      <c r="E1" s="3"/>
      <c r="I1" s="56" t="s">
        <v>7</v>
      </c>
      <c r="K1" s="4"/>
    </row>
    <row r="2" spans="1:11" ht="64.5" thickTop="1">
      <c r="A2" s="85" t="s">
        <v>4</v>
      </c>
      <c r="B2" s="86"/>
      <c r="C2" s="65">
        <f>Input!$C$3</f>
        <v>2000</v>
      </c>
      <c r="D2" s="41" t="s">
        <v>10</v>
      </c>
      <c r="E2" s="42">
        <v>0.004120370370370371</v>
      </c>
      <c r="F2" s="58" t="s">
        <v>2</v>
      </c>
      <c r="G2" s="43">
        <v>34</v>
      </c>
      <c r="H2" s="44" t="s">
        <v>5</v>
      </c>
      <c r="I2" s="45">
        <f>C2/(E2*86400)</f>
        <v>5.617977528089888</v>
      </c>
      <c r="J2" s="58" t="s">
        <v>22</v>
      </c>
      <c r="K2" s="46">
        <v>0.5</v>
      </c>
    </row>
    <row r="3" spans="1:11" ht="12.75" customHeight="1">
      <c r="A3" s="40"/>
      <c r="B3" s="52"/>
      <c r="C3" s="48"/>
      <c r="D3" s="49" t="s">
        <v>37</v>
      </c>
      <c r="E3" s="50"/>
      <c r="F3" s="50"/>
      <c r="G3" s="50"/>
      <c r="H3" s="50"/>
      <c r="I3" s="50"/>
      <c r="J3" s="50"/>
      <c r="K3" s="51"/>
    </row>
    <row r="4" spans="1:11" ht="17.25" customHeight="1">
      <c r="A4" s="83" t="s">
        <v>21</v>
      </c>
      <c r="B4" s="84"/>
      <c r="C4" s="13">
        <v>0.00034722222222222224</v>
      </c>
      <c r="D4" s="13">
        <v>0.0006944444444444445</v>
      </c>
      <c r="E4" s="13">
        <v>0.003472222222222222</v>
      </c>
      <c r="F4" s="13">
        <v>0.006944444444444444</v>
      </c>
      <c r="G4" s="13">
        <v>0.013888888888888888</v>
      </c>
      <c r="H4" s="13">
        <v>0.027777777777777776</v>
      </c>
      <c r="I4" s="14">
        <v>0.041666666666666664</v>
      </c>
      <c r="J4" s="14">
        <v>0.0833333333333333</v>
      </c>
      <c r="K4" s="14">
        <v>0.125</v>
      </c>
    </row>
    <row r="5" spans="1:11" ht="16.5" customHeight="1">
      <c r="A5" s="31">
        <v>1</v>
      </c>
      <c r="B5" s="34" t="s">
        <v>8</v>
      </c>
      <c r="C5" s="37">
        <f>(C$4/$E$2)^Input!$G$2</f>
        <v>1.2117445541771878</v>
      </c>
      <c r="D5" s="37">
        <f>(D$4/$E$2)^Input!$G$2</f>
        <v>1.148256873135447</v>
      </c>
      <c r="E5" s="37">
        <f>(E$4/$E$2)^Input!$G$2</f>
        <v>1.0133766589228521</v>
      </c>
      <c r="F5" s="37">
        <f>(F$4/$E$2)^Input!$G$2</f>
        <v>0.9602821895686856</v>
      </c>
      <c r="G5" s="37">
        <f>(G$4/$E$2)^Input!$G$2</f>
        <v>0.9099695315491092</v>
      </c>
      <c r="H5" s="37">
        <f>(H$4/$E$2)^Input!$G$2</f>
        <v>0.8622929357042688</v>
      </c>
      <c r="I5" s="37">
        <f>(I$4/$E$2)^Input!$G$2</f>
        <v>0.8355704470496427</v>
      </c>
      <c r="J5" s="37">
        <f>(J$4/$E$2)^Input!$G$2</f>
        <v>0.7917918884026729</v>
      </c>
      <c r="K5" s="37">
        <f>(K$4/$E$2)^Input!$G$2</f>
        <v>0.7672542297039102</v>
      </c>
    </row>
    <row r="6" spans="1:11" ht="16.5" customHeight="1">
      <c r="A6" s="32"/>
      <c r="B6" s="35" t="s">
        <v>23</v>
      </c>
      <c r="C6" s="38">
        <f aca="true" t="shared" si="0" ref="C6:K6">500/(C5*$I$2)/86400</f>
        <v>0.0008500905484094024</v>
      </c>
      <c r="D6" s="38">
        <f t="shared" si="0"/>
        <v>0.0008970924683253205</v>
      </c>
      <c r="E6" s="38">
        <f t="shared" si="0"/>
        <v>0.0010164952819097968</v>
      </c>
      <c r="F6" s="38">
        <f t="shared" si="0"/>
        <v>0.001072697800482234</v>
      </c>
      <c r="G6" s="38">
        <f t="shared" si="0"/>
        <v>0.0011320077836441279</v>
      </c>
      <c r="H6" s="38">
        <f t="shared" si="0"/>
        <v>0.0011945970446241394</v>
      </c>
      <c r="I6" s="38">
        <f t="shared" si="0"/>
        <v>0.001232801610241001</v>
      </c>
      <c r="J6" s="38">
        <f t="shared" si="0"/>
        <v>0.001300963810920894</v>
      </c>
      <c r="K6" s="38">
        <f t="shared" si="0"/>
        <v>0.0013425701061173865</v>
      </c>
    </row>
    <row r="7" spans="1:11" ht="16.5" customHeight="1">
      <c r="A7" s="33"/>
      <c r="B7" s="36" t="s">
        <v>24</v>
      </c>
      <c r="C7" s="39">
        <f aca="true" t="shared" si="1" ref="C7:K7">$G$2*(1+((C5^3-1))*$K$2^0.5)</f>
        <v>52.734071777438665</v>
      </c>
      <c r="D7" s="39">
        <f t="shared" si="1"/>
        <v>46.35666776326758</v>
      </c>
      <c r="E7" s="39">
        <f t="shared" si="1"/>
        <v>34.9777532885471</v>
      </c>
      <c r="F7" s="39">
        <f t="shared" si="1"/>
        <v>31.24762823460808</v>
      </c>
      <c r="G7" s="39">
        <f t="shared" si="1"/>
        <v>28.073625305900418</v>
      </c>
      <c r="H7" s="39">
        <f t="shared" si="1"/>
        <v>25.37283258561176</v>
      </c>
      <c r="I7" s="39">
        <f t="shared" si="1"/>
        <v>23.983700870145714</v>
      </c>
      <c r="J7" s="39">
        <f t="shared" si="1"/>
        <v>21.892672550877794</v>
      </c>
      <c r="K7" s="39">
        <f t="shared" si="1"/>
        <v>20.817168409292922</v>
      </c>
    </row>
    <row r="8" spans="1:11" ht="16.5" customHeight="1">
      <c r="A8" s="31">
        <v>0.95</v>
      </c>
      <c r="B8" s="34" t="s">
        <v>8</v>
      </c>
      <c r="C8" s="37">
        <f aca="true" t="shared" si="2" ref="C8:K8">C$5*$A8</f>
        <v>1.1511573264683284</v>
      </c>
      <c r="D8" s="37">
        <f t="shared" si="2"/>
        <v>1.0908440294786745</v>
      </c>
      <c r="E8" s="37">
        <f t="shared" si="2"/>
        <v>0.9627078259767095</v>
      </c>
      <c r="F8" s="37">
        <f t="shared" si="2"/>
        <v>0.9122680800902513</v>
      </c>
      <c r="G8" s="37">
        <f t="shared" si="2"/>
        <v>0.8644710549716537</v>
      </c>
      <c r="H8" s="37">
        <f t="shared" si="2"/>
        <v>0.8191782889190553</v>
      </c>
      <c r="I8" s="37">
        <f t="shared" si="2"/>
        <v>0.7937919246971605</v>
      </c>
      <c r="J8" s="37">
        <f t="shared" si="2"/>
        <v>0.7522022939825392</v>
      </c>
      <c r="K8" s="37">
        <f t="shared" si="2"/>
        <v>0.7288915182187147</v>
      </c>
    </row>
    <row r="9" spans="1:11" ht="16.5" customHeight="1">
      <c r="A9" s="32"/>
      <c r="B9" s="35" t="s">
        <v>23</v>
      </c>
      <c r="C9" s="38">
        <f aca="true" t="shared" si="3" ref="C9:K9">500/(C8*$I$2)/86400</f>
        <v>0.0008948321562204238</v>
      </c>
      <c r="D9" s="38">
        <f t="shared" si="3"/>
        <v>0.0009443078613950743</v>
      </c>
      <c r="E9" s="38">
        <f t="shared" si="3"/>
        <v>0.0010699950335892599</v>
      </c>
      <c r="F9" s="38">
        <f t="shared" si="3"/>
        <v>0.0011291555794549829</v>
      </c>
      <c r="G9" s="38">
        <f t="shared" si="3"/>
        <v>0.0011915871406780296</v>
      </c>
      <c r="H9" s="38">
        <f t="shared" si="3"/>
        <v>0.0012574705732885678</v>
      </c>
      <c r="I9" s="38">
        <f t="shared" si="3"/>
        <v>0.0012976859055168432</v>
      </c>
      <c r="J9" s="38">
        <f t="shared" si="3"/>
        <v>0.0013694355904430462</v>
      </c>
      <c r="K9" s="38">
        <f t="shared" si="3"/>
        <v>0.0014132316906498809</v>
      </c>
    </row>
    <row r="10" spans="1:11" ht="16.5" customHeight="1">
      <c r="A10" s="33"/>
      <c r="B10" s="36" t="s">
        <v>24</v>
      </c>
      <c r="C10" s="39">
        <f aca="true" t="shared" si="4" ref="C10:K10">$G$2*(1+((C8^3-1))*$K$2^0.5)</f>
        <v>46.63318723151261</v>
      </c>
      <c r="D10" s="39">
        <f t="shared" si="4"/>
        <v>41.16536046486267</v>
      </c>
      <c r="E10" s="39">
        <f t="shared" si="4"/>
        <v>31.4093636670992</v>
      </c>
      <c r="F10" s="39">
        <f t="shared" si="4"/>
        <v>28.21124769897823</v>
      </c>
      <c r="G10" s="39">
        <f t="shared" si="4"/>
        <v>25.489936937977504</v>
      </c>
      <c r="H10" s="39">
        <f t="shared" si="4"/>
        <v>23.17434477942001</v>
      </c>
      <c r="I10" s="39">
        <f t="shared" si="4"/>
        <v>21.98333797487232</v>
      </c>
      <c r="J10" s="39">
        <f t="shared" si="4"/>
        <v>20.190542569639984</v>
      </c>
      <c r="K10" s="39">
        <f t="shared" si="4"/>
        <v>19.26843220624865</v>
      </c>
    </row>
    <row r="11" spans="1:11" ht="16.5" customHeight="1">
      <c r="A11" s="31">
        <v>0.9</v>
      </c>
      <c r="B11" s="34" t="s">
        <v>8</v>
      </c>
      <c r="C11" s="37">
        <f aca="true" t="shared" si="5" ref="C11:K11">C$5*$A11</f>
        <v>1.090570098759469</v>
      </c>
      <c r="D11" s="37">
        <f t="shared" si="5"/>
        <v>1.0334311858219023</v>
      </c>
      <c r="E11" s="37">
        <f t="shared" si="5"/>
        <v>0.9120389930305669</v>
      </c>
      <c r="F11" s="37">
        <f t="shared" si="5"/>
        <v>0.8642539706118171</v>
      </c>
      <c r="G11" s="37">
        <f t="shared" si="5"/>
        <v>0.8189725783941983</v>
      </c>
      <c r="H11" s="37">
        <f t="shared" si="5"/>
        <v>0.7760636421338419</v>
      </c>
      <c r="I11" s="37">
        <f t="shared" si="5"/>
        <v>0.7520134023446784</v>
      </c>
      <c r="J11" s="37">
        <f t="shared" si="5"/>
        <v>0.7126126995624056</v>
      </c>
      <c r="K11" s="37">
        <f t="shared" si="5"/>
        <v>0.6905288067335192</v>
      </c>
    </row>
    <row r="12" spans="1:11" ht="16.5" customHeight="1">
      <c r="A12" s="32"/>
      <c r="B12" s="35" t="s">
        <v>23</v>
      </c>
      <c r="C12" s="38">
        <f aca="true" t="shared" si="6" ref="C12:K12">500/(C11*$I$2)/86400</f>
        <v>0.0009445450537882249</v>
      </c>
      <c r="D12" s="38">
        <f t="shared" si="6"/>
        <v>0.000996769409250356</v>
      </c>
      <c r="E12" s="38">
        <f t="shared" si="6"/>
        <v>0.0011294392021219963</v>
      </c>
      <c r="F12" s="38">
        <f t="shared" si="6"/>
        <v>0.0011918864449802595</v>
      </c>
      <c r="G12" s="38">
        <f t="shared" si="6"/>
        <v>0.0012577864262712534</v>
      </c>
      <c r="H12" s="38">
        <f t="shared" si="6"/>
        <v>0.0013273300495823769</v>
      </c>
      <c r="I12" s="38">
        <f t="shared" si="6"/>
        <v>0.0013697795669344456</v>
      </c>
      <c r="J12" s="38">
        <f t="shared" si="6"/>
        <v>0.0014455153454676602</v>
      </c>
      <c r="K12" s="38">
        <f t="shared" si="6"/>
        <v>0.0014917445623526518</v>
      </c>
    </row>
    <row r="13" spans="1:11" ht="16.5" customHeight="1">
      <c r="A13" s="33"/>
      <c r="B13" s="36" t="s">
        <v>24</v>
      </c>
      <c r="C13" s="39">
        <f aca="true" t="shared" si="7" ref="C13:K13">$G$2*(1+((C11^3-1))*$K$2^0.5)</f>
        <v>41.14185644389995</v>
      </c>
      <c r="D13" s="39">
        <f t="shared" si="7"/>
        <v>36.492728917569224</v>
      </c>
      <c r="E13" s="39">
        <f t="shared" si="7"/>
        <v>28.197500265497986</v>
      </c>
      <c r="F13" s="39">
        <f t="shared" si="7"/>
        <v>25.478239101176445</v>
      </c>
      <c r="G13" s="39">
        <f t="shared" si="7"/>
        <v>23.16439096614856</v>
      </c>
      <c r="H13" s="39">
        <f t="shared" si="7"/>
        <v>21.195513073058123</v>
      </c>
      <c r="I13" s="39">
        <f t="shared" si="7"/>
        <v>20.182836052483378</v>
      </c>
      <c r="J13" s="39">
        <f t="shared" si="7"/>
        <v>18.658476407737062</v>
      </c>
      <c r="K13" s="39">
        <f t="shared" si="7"/>
        <v>17.874433888521693</v>
      </c>
    </row>
    <row r="14" spans="1:11" ht="16.5" customHeight="1">
      <c r="A14" s="31">
        <v>0.85</v>
      </c>
      <c r="B14" s="34" t="s">
        <v>8</v>
      </c>
      <c r="C14" s="37">
        <f aca="true" t="shared" si="8" ref="C14:K14">C$5*$A14</f>
        <v>1.0299828710506096</v>
      </c>
      <c r="D14" s="37">
        <f t="shared" si="8"/>
        <v>0.97601834216513</v>
      </c>
      <c r="E14" s="37">
        <f t="shared" si="8"/>
        <v>0.8613701600844242</v>
      </c>
      <c r="F14" s="37">
        <f t="shared" si="8"/>
        <v>0.8162398611333828</v>
      </c>
      <c r="G14" s="37">
        <f t="shared" si="8"/>
        <v>0.7734741018167428</v>
      </c>
      <c r="H14" s="37">
        <f t="shared" si="8"/>
        <v>0.7329489953486285</v>
      </c>
      <c r="I14" s="37">
        <f t="shared" si="8"/>
        <v>0.7102348799921963</v>
      </c>
      <c r="J14" s="37">
        <f t="shared" si="8"/>
        <v>0.6730231051422719</v>
      </c>
      <c r="K14" s="37">
        <f t="shared" si="8"/>
        <v>0.6521660952483237</v>
      </c>
    </row>
    <row r="15" spans="1:11" ht="16.5" customHeight="1">
      <c r="A15" s="32"/>
      <c r="B15" s="35" t="s">
        <v>23</v>
      </c>
      <c r="C15" s="38">
        <f aca="true" t="shared" si="9" ref="C15:K15">500/(C14*$I$2)/86400</f>
        <v>0.0010001065275404737</v>
      </c>
      <c r="D15" s="38">
        <f t="shared" si="9"/>
        <v>0.001055402903912142</v>
      </c>
      <c r="E15" s="38">
        <f t="shared" si="9"/>
        <v>0.0011958768022468198</v>
      </c>
      <c r="F15" s="38">
        <f t="shared" si="9"/>
        <v>0.0012619974123320398</v>
      </c>
      <c r="G15" s="38">
        <f t="shared" si="9"/>
        <v>0.001331773863110739</v>
      </c>
      <c r="H15" s="38">
        <f t="shared" si="9"/>
        <v>0.0014054082877931052</v>
      </c>
      <c r="I15" s="38">
        <f t="shared" si="9"/>
        <v>0.0014503548355776481</v>
      </c>
      <c r="J15" s="38">
        <f t="shared" si="9"/>
        <v>0.0015305456599069341</v>
      </c>
      <c r="K15" s="38">
        <f t="shared" si="9"/>
        <v>0.001579494242491043</v>
      </c>
    </row>
    <row r="16" spans="1:11" ht="16.5" customHeight="1">
      <c r="A16" s="33"/>
      <c r="B16" s="36" t="s">
        <v>24</v>
      </c>
      <c r="C16" s="39">
        <f aca="true" t="shared" si="10" ref="C16:K16">$G$2*(1+((C14^3-1))*$K$2^0.5)</f>
        <v>36.22799763784731</v>
      </c>
      <c r="D16" s="39">
        <f t="shared" si="10"/>
        <v>32.3114743976445</v>
      </c>
      <c r="E16" s="39">
        <f t="shared" si="10"/>
        <v>25.32339854585678</v>
      </c>
      <c r="F16" s="39">
        <f t="shared" si="10"/>
        <v>23.032635497106483</v>
      </c>
      <c r="G16" s="39">
        <f t="shared" si="10"/>
        <v>21.08340094851389</v>
      </c>
      <c r="H16" s="39">
        <f t="shared" si="10"/>
        <v>19.424776619166614</v>
      </c>
      <c r="I16" s="39">
        <f t="shared" si="10"/>
        <v>18.57167610440603</v>
      </c>
      <c r="J16" s="39">
        <f t="shared" si="10"/>
        <v>17.287523337835616</v>
      </c>
      <c r="K16" s="39">
        <f t="shared" si="10"/>
        <v>16.627029356884808</v>
      </c>
    </row>
    <row r="17" spans="1:11" ht="16.5" customHeight="1">
      <c r="A17" s="31">
        <v>0.8</v>
      </c>
      <c r="B17" s="34" t="s">
        <v>8</v>
      </c>
      <c r="C17" s="37">
        <f aca="true" t="shared" si="11" ref="C17:K17">C$5*$A17</f>
        <v>0.9693956433417503</v>
      </c>
      <c r="D17" s="37">
        <f t="shared" si="11"/>
        <v>0.9186054985083576</v>
      </c>
      <c r="E17" s="37">
        <f t="shared" si="11"/>
        <v>0.8107013271382817</v>
      </c>
      <c r="F17" s="37">
        <f t="shared" si="11"/>
        <v>0.7682257516549486</v>
      </c>
      <c r="G17" s="37">
        <f t="shared" si="11"/>
        <v>0.7279756252392874</v>
      </c>
      <c r="H17" s="37">
        <f t="shared" si="11"/>
        <v>0.6898343485634151</v>
      </c>
      <c r="I17" s="37">
        <f t="shared" si="11"/>
        <v>0.6684563576397142</v>
      </c>
      <c r="J17" s="37">
        <f t="shared" si="11"/>
        <v>0.6334335107221384</v>
      </c>
      <c r="K17" s="37">
        <f t="shared" si="11"/>
        <v>0.6138033837631283</v>
      </c>
    </row>
    <row r="18" spans="1:11" ht="16.5" customHeight="1">
      <c r="A18" s="32"/>
      <c r="B18" s="35" t="s">
        <v>23</v>
      </c>
      <c r="C18" s="38">
        <f aca="true" t="shared" si="12" ref="C18:K18">500/(C17*$I$2)/86400</f>
        <v>0.001062613185511753</v>
      </c>
      <c r="D18" s="38">
        <f t="shared" si="12"/>
        <v>0.0011213655854066505</v>
      </c>
      <c r="E18" s="38">
        <f t="shared" si="12"/>
        <v>0.001270619102387246</v>
      </c>
      <c r="F18" s="38">
        <f t="shared" si="12"/>
        <v>0.001340872250602792</v>
      </c>
      <c r="G18" s="38">
        <f t="shared" si="12"/>
        <v>0.0014150097295551598</v>
      </c>
      <c r="H18" s="38">
        <f t="shared" si="12"/>
        <v>0.0014932463057801741</v>
      </c>
      <c r="I18" s="38">
        <f t="shared" si="12"/>
        <v>0.0015410020128012512</v>
      </c>
      <c r="J18" s="38">
        <f t="shared" si="12"/>
        <v>0.0016262047636511174</v>
      </c>
      <c r="K18" s="38">
        <f t="shared" si="12"/>
        <v>0.001678212632646733</v>
      </c>
    </row>
    <row r="19" spans="1:11" ht="16.5" customHeight="1">
      <c r="A19" s="33"/>
      <c r="B19" s="36" t="s">
        <v>24</v>
      </c>
      <c r="C19" s="39">
        <f aca="true" t="shared" si="13" ref="C19:K19">$G$2*(1+((C17^3-1))*$K$2^0.5)</f>
        <v>31.8595290366014</v>
      </c>
      <c r="D19" s="39">
        <f t="shared" si="13"/>
        <v>28.59429818134581</v>
      </c>
      <c r="E19" s="39">
        <f t="shared" si="13"/>
        <v>22.76829397028892</v>
      </c>
      <c r="F19" s="39">
        <f t="shared" si="13"/>
        <v>20.85846994267214</v>
      </c>
      <c r="G19" s="39">
        <f t="shared" si="13"/>
        <v>19.233380443173818</v>
      </c>
      <c r="H19" s="39">
        <f t="shared" si="13"/>
        <v>17.850574570386026</v>
      </c>
      <c r="I19" s="39">
        <f t="shared" si="13"/>
        <v>17.139339132067413</v>
      </c>
      <c r="J19" s="39">
        <f t="shared" si="13"/>
        <v>16.068732632602234</v>
      </c>
      <c r="K19" s="39">
        <f t="shared" si="13"/>
        <v>15.518074512110783</v>
      </c>
    </row>
    <row r="20" spans="1:11" ht="16.5" customHeight="1">
      <c r="A20" s="31">
        <v>0.75</v>
      </c>
      <c r="B20" s="34" t="s">
        <v>8</v>
      </c>
      <c r="C20" s="37">
        <f aca="true" t="shared" si="14" ref="C20:K20">C$5*$A20</f>
        <v>0.9088084156328908</v>
      </c>
      <c r="D20" s="37">
        <f t="shared" si="14"/>
        <v>0.8611926548515852</v>
      </c>
      <c r="E20" s="37">
        <f t="shared" si="14"/>
        <v>0.760032494192139</v>
      </c>
      <c r="F20" s="37">
        <f t="shared" si="14"/>
        <v>0.7202116421765142</v>
      </c>
      <c r="G20" s="37">
        <f t="shared" si="14"/>
        <v>0.682477148661832</v>
      </c>
      <c r="H20" s="37">
        <f t="shared" si="14"/>
        <v>0.6467197017782016</v>
      </c>
      <c r="I20" s="37">
        <f t="shared" si="14"/>
        <v>0.626677835287232</v>
      </c>
      <c r="J20" s="37">
        <f t="shared" si="14"/>
        <v>0.5938439163020046</v>
      </c>
      <c r="K20" s="37">
        <f t="shared" si="14"/>
        <v>0.5754406722779326</v>
      </c>
    </row>
    <row r="21" spans="1:11" ht="16.5" customHeight="1">
      <c r="A21" s="32"/>
      <c r="B21" s="35" t="s">
        <v>23</v>
      </c>
      <c r="C21" s="38">
        <f aca="true" t="shared" si="15" ref="C21:K21">500/(C20*$I$2)/86400</f>
        <v>0.00113345406454587</v>
      </c>
      <c r="D21" s="38">
        <f t="shared" si="15"/>
        <v>0.0011961232911004273</v>
      </c>
      <c r="E21" s="38">
        <f t="shared" si="15"/>
        <v>0.0013553270425463958</v>
      </c>
      <c r="F21" s="38">
        <f t="shared" si="15"/>
        <v>0.0014302637339763118</v>
      </c>
      <c r="G21" s="38">
        <f t="shared" si="15"/>
        <v>0.001509343711525504</v>
      </c>
      <c r="H21" s="38">
        <f t="shared" si="15"/>
        <v>0.0015927960594988525</v>
      </c>
      <c r="I21" s="38">
        <f t="shared" si="15"/>
        <v>0.001643735480321335</v>
      </c>
      <c r="J21" s="38">
        <f t="shared" si="15"/>
        <v>0.001734618414561192</v>
      </c>
      <c r="K21" s="38">
        <f t="shared" si="15"/>
        <v>0.0017900934748231823</v>
      </c>
    </row>
    <row r="22" spans="1:11" ht="16.5" customHeight="1">
      <c r="A22" s="33"/>
      <c r="B22" s="36" t="s">
        <v>24</v>
      </c>
      <c r="C22" s="39">
        <f aca="true" t="shared" si="16" ref="C22:K22">$G$2*(1+((C20^3-1))*$K$2^0.5)</f>
        <v>28.00436886340886</v>
      </c>
      <c r="D22" s="39">
        <f t="shared" si="16"/>
        <v>25.313901544930435</v>
      </c>
      <c r="E22" s="39">
        <f t="shared" si="16"/>
        <v>20.51342200090773</v>
      </c>
      <c r="F22" s="39">
        <f t="shared" si="16"/>
        <v>18.939775493777205</v>
      </c>
      <c r="G22" s="39">
        <f t="shared" si="16"/>
        <v>17.600743008228662</v>
      </c>
      <c r="H22" s="39">
        <f t="shared" si="16"/>
        <v>16.461346079356886</v>
      </c>
      <c r="I22" s="39">
        <f t="shared" si="16"/>
        <v>15.875306136894649</v>
      </c>
      <c r="J22" s="39">
        <f t="shared" si="16"/>
        <v>14.993153564703494</v>
      </c>
      <c r="K22" s="39">
        <f t="shared" si="16"/>
        <v>14.539425254972375</v>
      </c>
    </row>
    <row r="23" spans="1:11" ht="16.5" customHeight="1">
      <c r="A23" s="31">
        <v>0.7</v>
      </c>
      <c r="B23" s="34" t="s">
        <v>8</v>
      </c>
      <c r="C23" s="37">
        <f aca="true" t="shared" si="17" ref="C23:K23">C$5*$A23</f>
        <v>0.8482211879240315</v>
      </c>
      <c r="D23" s="37">
        <f t="shared" si="17"/>
        <v>0.8037798111948129</v>
      </c>
      <c r="E23" s="37">
        <f t="shared" si="17"/>
        <v>0.7093636612459965</v>
      </c>
      <c r="F23" s="37">
        <f t="shared" si="17"/>
        <v>0.6721975326980799</v>
      </c>
      <c r="G23" s="37">
        <f t="shared" si="17"/>
        <v>0.6369786720843764</v>
      </c>
      <c r="H23" s="37">
        <f t="shared" si="17"/>
        <v>0.6036050549929881</v>
      </c>
      <c r="I23" s="37">
        <f t="shared" si="17"/>
        <v>0.5848993129347498</v>
      </c>
      <c r="J23" s="37">
        <f t="shared" si="17"/>
        <v>0.554254321881871</v>
      </c>
      <c r="K23" s="37">
        <f t="shared" si="17"/>
        <v>0.5370779607927371</v>
      </c>
    </row>
    <row r="24" spans="1:11" ht="16.5" customHeight="1">
      <c r="A24" s="32"/>
      <c r="B24" s="35" t="s">
        <v>23</v>
      </c>
      <c r="C24" s="38">
        <f aca="true" t="shared" si="18" ref="C24:K24">500/(C23*$I$2)/86400</f>
        <v>0.0012144150691562894</v>
      </c>
      <c r="D24" s="38">
        <f t="shared" si="18"/>
        <v>0.0012815606690361721</v>
      </c>
      <c r="E24" s="38">
        <f t="shared" si="18"/>
        <v>0.0014521361170139954</v>
      </c>
      <c r="F24" s="38">
        <f t="shared" si="18"/>
        <v>0.001532425429260334</v>
      </c>
      <c r="G24" s="38">
        <f t="shared" si="18"/>
        <v>0.001617153976634469</v>
      </c>
      <c r="H24" s="38">
        <f t="shared" si="18"/>
        <v>0.0017065672066059136</v>
      </c>
      <c r="I24" s="38">
        <f t="shared" si="18"/>
        <v>0.0017611451574871442</v>
      </c>
      <c r="J24" s="38">
        <f t="shared" si="18"/>
        <v>0.0018585197298869917</v>
      </c>
      <c r="K24" s="38">
        <f t="shared" si="18"/>
        <v>0.00191795729445341</v>
      </c>
    </row>
    <row r="25" spans="1:11" ht="16.5" customHeight="1">
      <c r="A25" s="33"/>
      <c r="B25" s="36" t="s">
        <v>24</v>
      </c>
      <c r="C25" s="39">
        <f aca="true" t="shared" si="19" ref="C25:K25">$G$2*(1+((C23^3-1))*$K$2^0.5)</f>
        <v>24.63043534151636</v>
      </c>
      <c r="D25" s="39">
        <f t="shared" si="19"/>
        <v>22.442985764655685</v>
      </c>
      <c r="E25" s="39">
        <f t="shared" si="19"/>
        <v>18.540018099826558</v>
      </c>
      <c r="F25" s="39">
        <f t="shared" si="19"/>
        <v>17.260585206325466</v>
      </c>
      <c r="G25" s="39">
        <f t="shared" si="19"/>
        <v>16.171902201778746</v>
      </c>
      <c r="H25" s="39">
        <f t="shared" si="19"/>
        <v>15.245530298719732</v>
      </c>
      <c r="I25" s="39">
        <f t="shared" si="19"/>
        <v>14.769058120314881</v>
      </c>
      <c r="J25" s="39">
        <f t="shared" si="19"/>
        <v>14.051835406805983</v>
      </c>
      <c r="K25" s="39">
        <f t="shared" si="19"/>
        <v>13.682937486242368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mergeCells count="2">
    <mergeCell ref="A4:B4"/>
    <mergeCell ref="A2:B2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W14"/>
  <sheetViews>
    <sheetView workbookViewId="0" topLeftCell="A1">
      <selection activeCell="F17" sqref="F17"/>
    </sheetView>
  </sheetViews>
  <sheetFormatPr defaultColWidth="9.140625" defaultRowHeight="12.75"/>
  <cols>
    <col min="4" max="8" width="9.140625" style="10" customWidth="1"/>
    <col min="11" max="13" width="7.7109375" style="0" customWidth="1"/>
    <col min="20" max="20" width="11.00390625" style="0" customWidth="1"/>
    <col min="21" max="21" width="8.28125" style="0" bestFit="1" customWidth="1"/>
    <col min="22" max="22" width="8.7109375" style="0" customWidth="1"/>
  </cols>
  <sheetData>
    <row r="1" spans="1:10" ht="21" customHeight="1">
      <c r="A1" s="24" t="s">
        <v>11</v>
      </c>
      <c r="B1" s="25"/>
      <c r="C1" s="26"/>
      <c r="D1" s="25"/>
      <c r="E1" s="25"/>
      <c r="F1" s="25"/>
      <c r="G1" s="25"/>
      <c r="H1" s="27"/>
      <c r="I1" s="25"/>
      <c r="J1" s="28" t="s">
        <v>7</v>
      </c>
    </row>
    <row r="2" spans="1:8" ht="38.25">
      <c r="A2" s="78" t="s">
        <v>10</v>
      </c>
      <c r="B2" s="77">
        <v>0.004120370370370371</v>
      </c>
      <c r="C2" s="78" t="s">
        <v>2</v>
      </c>
      <c r="D2" s="79">
        <v>36</v>
      </c>
      <c r="E2" s="78" t="s">
        <v>19</v>
      </c>
      <c r="F2" s="80">
        <v>34</v>
      </c>
      <c r="G2" s="78" t="s">
        <v>35</v>
      </c>
      <c r="H2" s="81">
        <v>0.92</v>
      </c>
    </row>
    <row r="3" spans="2:10" ht="12.75">
      <c r="B3" s="67">
        <f>Input!$C$3</f>
        <v>2000</v>
      </c>
      <c r="C3" s="68"/>
      <c r="D3" s="69">
        <f>B3/(B2*86400)</f>
        <v>5.617977528089888</v>
      </c>
      <c r="E3" s="66">
        <f>Input!H2</f>
        <v>-0.08375590227220724</v>
      </c>
      <c r="F3" s="72" t="s">
        <v>20</v>
      </c>
      <c r="G3" s="73"/>
      <c r="H3" s="73"/>
      <c r="I3" s="74"/>
      <c r="J3" s="75"/>
    </row>
    <row r="4" spans="1:23" s="21" customFormat="1" ht="24.75" customHeight="1">
      <c r="A4" s="76" t="s">
        <v>1</v>
      </c>
      <c r="B4" s="23" t="s">
        <v>8</v>
      </c>
      <c r="C4" s="23" t="s">
        <v>9</v>
      </c>
      <c r="D4" s="6" t="s">
        <v>3</v>
      </c>
      <c r="E4" s="6" t="s">
        <v>34</v>
      </c>
      <c r="F4" s="57">
        <v>0</v>
      </c>
      <c r="G4" s="57">
        <v>0.25</v>
      </c>
      <c r="H4" s="57">
        <v>0.5</v>
      </c>
      <c r="I4" s="57">
        <v>0.75</v>
      </c>
      <c r="J4" s="57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0" ht="15" customHeight="1">
      <c r="A5" s="7">
        <v>100</v>
      </c>
      <c r="B5" s="11">
        <f>(A5/$B$3)^$E$3*$H$2</f>
        <v>1.1823791655703144</v>
      </c>
      <c r="C5" s="11">
        <f aca="true" t="shared" si="0" ref="C5:C14">B5^3</f>
        <v>1.6529903018054055</v>
      </c>
      <c r="D5" s="70">
        <f>B5*$D$3</f>
        <v>6.642579581855699</v>
      </c>
      <c r="E5" s="71">
        <f>500/D5/86400</f>
        <v>0.0008712032676047136</v>
      </c>
      <c r="F5" s="30">
        <f aca="true" t="shared" si="1" ref="F5:J14">$F$2*(1+(($C5-1))*F$4^0.5)</f>
        <v>34</v>
      </c>
      <c r="G5" s="30">
        <f t="shared" si="1"/>
        <v>45.10083513069189</v>
      </c>
      <c r="H5" s="30">
        <f t="shared" si="1"/>
        <v>49.69895159549219</v>
      </c>
      <c r="I5" s="30">
        <f t="shared" si="1"/>
        <v>53.22721045280385</v>
      </c>
      <c r="J5" s="30">
        <f t="shared" si="1"/>
        <v>56.20167026138379</v>
      </c>
    </row>
    <row r="6" spans="1:10" ht="15" customHeight="1">
      <c r="A6" s="7">
        <v>250</v>
      </c>
      <c r="B6" s="11">
        <f aca="true" t="shared" si="2" ref="B6:B14">(A6/$B$3)^$E$3*$H$2</f>
        <v>1.095032336197764</v>
      </c>
      <c r="C6" s="11">
        <f t="shared" si="0"/>
        <v>1.3130486941634996</v>
      </c>
      <c r="D6" s="70">
        <f aca="true" t="shared" si="3" ref="D6:D14">B6*$D$3</f>
        <v>6.15186705729081</v>
      </c>
      <c r="E6" s="71">
        <f aca="true" t="shared" si="4" ref="E6:E14">500/D6/86400</f>
        <v>0.0009406960493690451</v>
      </c>
      <c r="F6" s="30">
        <f t="shared" si="1"/>
        <v>34</v>
      </c>
      <c r="G6" s="30">
        <f t="shared" si="1"/>
        <v>39.32182780077949</v>
      </c>
      <c r="H6" s="30">
        <f t="shared" si="1"/>
        <v>41.52620105247654</v>
      </c>
      <c r="I6" s="30">
        <f t="shared" si="1"/>
        <v>43.21767614008262</v>
      </c>
      <c r="J6" s="30">
        <f t="shared" si="1"/>
        <v>44.64365560155898</v>
      </c>
    </row>
    <row r="7" spans="1:10" ht="15" customHeight="1">
      <c r="A7" s="7">
        <v>500</v>
      </c>
      <c r="B7" s="11">
        <f t="shared" si="2"/>
        <v>1.0332702019726214</v>
      </c>
      <c r="C7" s="11">
        <f t="shared" si="0"/>
        <v>1.1031681519332346</v>
      </c>
      <c r="D7" s="70">
        <f t="shared" si="3"/>
        <v>5.804888775127087</v>
      </c>
      <c r="E7" s="71">
        <f t="shared" si="4"/>
        <v>0.0009969247062637028</v>
      </c>
      <c r="F7" s="30">
        <f t="shared" si="1"/>
        <v>34</v>
      </c>
      <c r="G7" s="30">
        <f t="shared" si="1"/>
        <v>35.753858582864986</v>
      </c>
      <c r="H7" s="30">
        <f t="shared" si="1"/>
        <v>36.48033059437212</v>
      </c>
      <c r="I7" s="30">
        <f t="shared" si="1"/>
        <v>37.03777217481291</v>
      </c>
      <c r="J7" s="30">
        <f t="shared" si="1"/>
        <v>37.50771716572998</v>
      </c>
    </row>
    <row r="8" spans="1:10" ht="15" customHeight="1">
      <c r="A8" s="7">
        <v>1000</v>
      </c>
      <c r="B8" s="11">
        <f t="shared" si="2"/>
        <v>0.974991582432798</v>
      </c>
      <c r="C8" s="11">
        <f t="shared" si="0"/>
        <v>0.9268353693577875</v>
      </c>
      <c r="D8" s="70">
        <f t="shared" si="3"/>
        <v>5.477480800184259</v>
      </c>
      <c r="E8" s="71">
        <f t="shared" si="4"/>
        <v>0.0010565143444852174</v>
      </c>
      <c r="F8" s="30">
        <f t="shared" si="1"/>
        <v>34</v>
      </c>
      <c r="G8" s="30">
        <f t="shared" si="1"/>
        <v>32.75620127908239</v>
      </c>
      <c r="H8" s="30">
        <f t="shared" si="1"/>
        <v>32.241002980016006</v>
      </c>
      <c r="I8" s="30">
        <f t="shared" si="1"/>
        <v>31.845677420981513</v>
      </c>
      <c r="J8" s="30">
        <f t="shared" si="1"/>
        <v>31.512402558164776</v>
      </c>
    </row>
    <row r="9" spans="1:10" ht="15" customHeight="1">
      <c r="A9" s="7">
        <v>2000</v>
      </c>
      <c r="B9" s="11">
        <f t="shared" si="2"/>
        <v>0.92</v>
      </c>
      <c r="C9" s="11">
        <f t="shared" si="0"/>
        <v>0.778688</v>
      </c>
      <c r="D9" s="70">
        <f t="shared" si="3"/>
        <v>5.168539325842697</v>
      </c>
      <c r="E9" s="71">
        <f t="shared" si="4"/>
        <v>0.0011196658615136876</v>
      </c>
      <c r="F9" s="30">
        <f t="shared" si="1"/>
        <v>34</v>
      </c>
      <c r="G9" s="30">
        <f t="shared" si="1"/>
        <v>30.237696</v>
      </c>
      <c r="H9" s="30">
        <f t="shared" si="1"/>
        <v>28.679298657429456</v>
      </c>
      <c r="I9" s="30">
        <f t="shared" si="1"/>
        <v>27.483498318480386</v>
      </c>
      <c r="J9" s="30">
        <f t="shared" si="1"/>
        <v>26.475392000000003</v>
      </c>
    </row>
    <row r="10" spans="1:10" ht="15" customHeight="1">
      <c r="A10" s="7">
        <v>5000</v>
      </c>
      <c r="B10" s="11">
        <f t="shared" si="2"/>
        <v>0.8520361138264938</v>
      </c>
      <c r="C10" s="11">
        <f t="shared" si="0"/>
        <v>0.6185488568469254</v>
      </c>
      <c r="D10" s="70">
        <f t="shared" si="3"/>
        <v>4.78671974059828</v>
      </c>
      <c r="E10" s="71">
        <f t="shared" si="4"/>
        <v>0.0012089776194655025</v>
      </c>
      <c r="F10" s="30">
        <f t="shared" si="1"/>
        <v>34</v>
      </c>
      <c r="G10" s="30">
        <f t="shared" si="1"/>
        <v>27.515330566397733</v>
      </c>
      <c r="H10" s="30">
        <f t="shared" si="1"/>
        <v>24.829292539493416</v>
      </c>
      <c r="I10" s="30">
        <f t="shared" si="1"/>
        <v>22.768223070711976</v>
      </c>
      <c r="J10" s="30">
        <f t="shared" si="1"/>
        <v>21.030661132795462</v>
      </c>
    </row>
    <row r="11" spans="1:10" ht="15" customHeight="1">
      <c r="A11" s="7">
        <v>6000</v>
      </c>
      <c r="B11" s="11">
        <f t="shared" si="2"/>
        <v>0.8391239295284489</v>
      </c>
      <c r="C11" s="11">
        <f t="shared" si="0"/>
        <v>0.5908514674521043</v>
      </c>
      <c r="D11" s="70">
        <f t="shared" si="3"/>
        <v>4.714179379373309</v>
      </c>
      <c r="E11" s="71">
        <f t="shared" si="4"/>
        <v>0.0012275810000692742</v>
      </c>
      <c r="F11" s="30">
        <f t="shared" si="1"/>
        <v>34</v>
      </c>
      <c r="G11" s="30">
        <f t="shared" si="1"/>
        <v>27.044474946685774</v>
      </c>
      <c r="H11" s="30">
        <f t="shared" si="1"/>
        <v>24.163402136177172</v>
      </c>
      <c r="I11" s="30">
        <f t="shared" si="1"/>
        <v>21.952677214341538</v>
      </c>
      <c r="J11" s="30">
        <f t="shared" si="1"/>
        <v>20.088949893371545</v>
      </c>
    </row>
    <row r="12" spans="1:10" ht="15" customHeight="1">
      <c r="A12" s="7">
        <v>10000</v>
      </c>
      <c r="B12" s="11">
        <f t="shared" si="2"/>
        <v>0.8039794792529948</v>
      </c>
      <c r="C12" s="11">
        <f t="shared" si="0"/>
        <v>0.5196786701980989</v>
      </c>
      <c r="D12" s="70">
        <f t="shared" si="3"/>
        <v>4.516738647488736</v>
      </c>
      <c r="E12" s="71">
        <f t="shared" si="4"/>
        <v>0.0012812423938353343</v>
      </c>
      <c r="F12" s="30">
        <f t="shared" si="1"/>
        <v>34</v>
      </c>
      <c r="G12" s="30">
        <f t="shared" si="1"/>
        <v>25.834537393367683</v>
      </c>
      <c r="H12" s="30">
        <f t="shared" si="1"/>
        <v>22.452292038650207</v>
      </c>
      <c r="I12" s="30">
        <f t="shared" si="1"/>
        <v>19.857003898009022</v>
      </c>
      <c r="J12" s="30">
        <f t="shared" si="1"/>
        <v>17.66907478673536</v>
      </c>
    </row>
    <row r="13" spans="1:10" ht="15" customHeight="1">
      <c r="A13" s="7">
        <v>20000</v>
      </c>
      <c r="B13" s="11">
        <f t="shared" si="2"/>
        <v>0.7586333402665421</v>
      </c>
      <c r="C13" s="11">
        <f t="shared" si="0"/>
        <v>0.436612107951399</v>
      </c>
      <c r="D13" s="70">
        <f t="shared" si="3"/>
        <v>4.261985057677203</v>
      </c>
      <c r="E13" s="71">
        <f t="shared" si="4"/>
        <v>0.0013578266837451075</v>
      </c>
      <c r="F13" s="30">
        <f t="shared" si="1"/>
        <v>34</v>
      </c>
      <c r="G13" s="30">
        <f t="shared" si="1"/>
        <v>24.42240583517378</v>
      </c>
      <c r="H13" s="30">
        <f t="shared" si="1"/>
        <v>20.455236437197346</v>
      </c>
      <c r="I13" s="30">
        <f t="shared" si="1"/>
        <v>17.411120292245784</v>
      </c>
      <c r="J13" s="30">
        <f t="shared" si="1"/>
        <v>14.844811670347564</v>
      </c>
    </row>
    <row r="14" spans="1:10" ht="15" customHeight="1">
      <c r="A14" s="7">
        <v>40000</v>
      </c>
      <c r="B14" s="11">
        <f t="shared" si="2"/>
        <v>0.7158448191970158</v>
      </c>
      <c r="C14" s="11">
        <f t="shared" si="0"/>
        <v>0.36682308461322244</v>
      </c>
      <c r="D14" s="70">
        <f t="shared" si="3"/>
        <v>4.021600107848403</v>
      </c>
      <c r="E14" s="71">
        <f t="shared" si="4"/>
        <v>0.0014389886815805663</v>
      </c>
      <c r="F14" s="30">
        <f t="shared" si="1"/>
        <v>34</v>
      </c>
      <c r="G14" s="30">
        <f t="shared" si="1"/>
        <v>23.23599243842478</v>
      </c>
      <c r="H14" s="30">
        <f t="shared" si="1"/>
        <v>18.777394520933775</v>
      </c>
      <c r="I14" s="30">
        <f t="shared" si="1"/>
        <v>15.356192010296141</v>
      </c>
      <c r="J14" s="30">
        <f t="shared" si="1"/>
        <v>12.471984876849563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BioRow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Distance-Speed-Rate Calculator</dc:title>
  <dc:subject/>
  <dc:creator>Dr. Valery Kleshnev</dc:creator>
  <cp:keywords/>
  <dc:description/>
  <cp:lastModifiedBy>Valery</cp:lastModifiedBy>
  <cp:lastPrinted>2012-02-28T13:12:03Z</cp:lastPrinted>
  <dcterms:created xsi:type="dcterms:W3CDTF">2011-08-30T16:44:18Z</dcterms:created>
  <dcterms:modified xsi:type="dcterms:W3CDTF">2012-02-28T14:05:37Z</dcterms:modified>
  <cp:category/>
  <cp:version/>
  <cp:contentType/>
  <cp:contentStatus/>
</cp:coreProperties>
</file>